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0B9C20E3-10EC-4DB1-B656-E42EACB9D18F}" xr6:coauthVersionLast="45" xr6:coauthVersionMax="45" xr10:uidLastSave="{00000000-0000-0000-0000-000000000000}"/>
  <bookViews>
    <workbookView xWindow="1845" yWindow="2340" windowWidth="23355" windowHeight="13320" activeTab="2" xr2:uid="{66163001-051F-4482-901A-75BA4E0BAE02}"/>
  </bookViews>
  <sheets>
    <sheet name="WB! Status" sheetId="49" r:id="rId1"/>
    <sheet name="Model" sheetId="1" r:id="rId2"/>
    <sheet name="Notes" sheetId="15" r:id="rId3"/>
  </sheets>
  <externalReferences>
    <externalReference r:id="rId4"/>
  </externalReferences>
  <definedNames>
    <definedName name="WBGLMULT">15</definedName>
    <definedName name="WBGOFEATOL">0.00000001</definedName>
    <definedName name="WBGOLINDEG">3</definedName>
    <definedName name="WBMIN">Model!$Q$8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8" i="1" l="1"/>
  <c r="U38" i="1" s="1"/>
  <c r="N38" i="1"/>
  <c r="M38" i="1"/>
  <c r="L38" i="1"/>
  <c r="F38" i="1" s="1"/>
  <c r="K38" i="1"/>
  <c r="J38" i="1"/>
  <c r="C38" i="1" s="1"/>
  <c r="I38" i="1"/>
  <c r="G38" i="1"/>
  <c r="A38" i="1"/>
  <c r="P38" i="1" l="1"/>
  <c r="D38" i="1"/>
  <c r="E38" i="1"/>
  <c r="U36" i="1"/>
  <c r="T36" i="1"/>
  <c r="T37" i="1" s="1"/>
  <c r="U37" i="1" s="1"/>
  <c r="A36" i="1"/>
  <c r="A37" i="1" s="1"/>
  <c r="R38" i="1" l="1"/>
  <c r="Q38" i="1"/>
  <c r="U15" i="1"/>
  <c r="T16" i="1" l="1"/>
  <c r="U16" i="1" s="1"/>
  <c r="P15" i="1"/>
  <c r="G8" i="1"/>
  <c r="E8" i="1"/>
  <c r="F8" i="1"/>
  <c r="R15" i="1" l="1"/>
  <c r="Q15" i="1"/>
  <c r="T17" i="1"/>
  <c r="U17" i="1" s="1"/>
  <c r="N16" i="1"/>
  <c r="T18" i="1" l="1"/>
  <c r="U18" i="1" s="1"/>
  <c r="M16" i="1"/>
  <c r="N6" i="1"/>
  <c r="N8" i="1"/>
  <c r="T19" i="1" l="1"/>
  <c r="U19" i="1" s="1"/>
  <c r="L16" i="1"/>
  <c r="I6" i="1"/>
  <c r="F6" i="1"/>
  <c r="M6" i="1"/>
  <c r="K8" i="1"/>
  <c r="G6" i="1"/>
  <c r="E6" i="1"/>
  <c r="M8" i="1"/>
  <c r="K6" i="1"/>
  <c r="L8" i="1"/>
  <c r="J8" i="1"/>
  <c r="J6" i="1"/>
  <c r="I8" i="1"/>
  <c r="L6" i="1"/>
  <c r="T20" i="1" l="1"/>
  <c r="U20" i="1" s="1"/>
  <c r="K16" i="1"/>
  <c r="G16" i="1" s="1"/>
  <c r="J16" i="1"/>
  <c r="I16" i="1"/>
  <c r="E16" i="1" s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T21" i="1" l="1"/>
  <c r="U21" i="1" s="1"/>
  <c r="F16" i="1"/>
  <c r="M17" i="1" s="1"/>
  <c r="K17" i="1"/>
  <c r="C16" i="1"/>
  <c r="N17" i="1"/>
  <c r="P16" i="1" l="1"/>
  <c r="D16" i="1"/>
  <c r="T22" i="1"/>
  <c r="U22" i="1" s="1"/>
  <c r="J17" i="1"/>
  <c r="C17" i="1" s="1"/>
  <c r="G17" i="1"/>
  <c r="K18" i="1" s="1"/>
  <c r="L17" i="1"/>
  <c r="I17" i="1"/>
  <c r="Q16" i="1" l="1"/>
  <c r="R16" i="1"/>
  <c r="P17" i="1"/>
  <c r="D17" i="1"/>
  <c r="T23" i="1"/>
  <c r="U23" i="1" s="1"/>
  <c r="F17" i="1"/>
  <c r="M18" i="1" s="1"/>
  <c r="E17" i="1"/>
  <c r="Q17" i="1" l="1"/>
  <c r="R17" i="1"/>
  <c r="T24" i="1"/>
  <c r="U24" i="1" s="1"/>
  <c r="I18" i="1"/>
  <c r="N18" i="1"/>
  <c r="J18" i="1"/>
  <c r="C18" i="1" s="1"/>
  <c r="D18" i="1" s="1"/>
  <c r="G18" i="1"/>
  <c r="K19" i="1" s="1"/>
  <c r="L18" i="1"/>
  <c r="F18" i="1" l="1"/>
  <c r="M19" i="1" s="1"/>
  <c r="T25" i="1"/>
  <c r="U25" i="1" s="1"/>
  <c r="E18" i="1"/>
  <c r="P18" i="1"/>
  <c r="J19" i="1" l="1"/>
  <c r="Q18" i="1"/>
  <c r="R18" i="1"/>
  <c r="T26" i="1"/>
  <c r="U26" i="1" s="1"/>
  <c r="I19" i="1"/>
  <c r="L19" i="1"/>
  <c r="N19" i="1"/>
  <c r="G19" i="1"/>
  <c r="K20" i="1" s="1"/>
  <c r="T27" i="1" l="1"/>
  <c r="U27" i="1" s="1"/>
  <c r="F19" i="1"/>
  <c r="E19" i="1"/>
  <c r="C19" i="1"/>
  <c r="D19" i="1" s="1"/>
  <c r="T28" i="1" l="1"/>
  <c r="U28" i="1" s="1"/>
  <c r="J20" i="1"/>
  <c r="C20" i="1" s="1"/>
  <c r="M20" i="1"/>
  <c r="N20" i="1"/>
  <c r="L20" i="1"/>
  <c r="I20" i="1"/>
  <c r="P19" i="1"/>
  <c r="Q19" i="1" l="1"/>
  <c r="R19" i="1"/>
  <c r="P20" i="1"/>
  <c r="D20" i="1"/>
  <c r="T29" i="1"/>
  <c r="U29" i="1" s="1"/>
  <c r="F20" i="1"/>
  <c r="E20" i="1"/>
  <c r="G20" i="1"/>
  <c r="K21" i="1" s="1"/>
  <c r="Q20" i="1" l="1"/>
  <c r="R20" i="1"/>
  <c r="T30" i="1"/>
  <c r="U30" i="1" s="1"/>
  <c r="I21" i="1"/>
  <c r="N21" i="1"/>
  <c r="L21" i="1"/>
  <c r="J21" i="1"/>
  <c r="C21" i="1" s="1"/>
  <c r="M21" i="1"/>
  <c r="P21" i="1" l="1"/>
  <c r="D21" i="1"/>
  <c r="T31" i="1"/>
  <c r="U31" i="1" s="1"/>
  <c r="G21" i="1"/>
  <c r="K22" i="1" s="1"/>
  <c r="F21" i="1"/>
  <c r="E21" i="1"/>
  <c r="Q21" i="1" l="1"/>
  <c r="R21" i="1"/>
  <c r="T32" i="1"/>
  <c r="U32" i="1" s="1"/>
  <c r="J22" i="1"/>
  <c r="M22" i="1"/>
  <c r="G22" i="1" s="1"/>
  <c r="K23" i="1" s="1"/>
  <c r="L22" i="1"/>
  <c r="N22" i="1"/>
  <c r="I22" i="1"/>
  <c r="T33" i="1" l="1"/>
  <c r="U33" i="1" s="1"/>
  <c r="E22" i="1"/>
  <c r="F22" i="1"/>
  <c r="C22" i="1"/>
  <c r="D22" i="1" s="1"/>
  <c r="T34" i="1" l="1"/>
  <c r="U34" i="1" s="1"/>
  <c r="M23" i="1"/>
  <c r="G23" i="1" s="1"/>
  <c r="K24" i="1" s="1"/>
  <c r="J23" i="1"/>
  <c r="N23" i="1"/>
  <c r="L23" i="1"/>
  <c r="I23" i="1"/>
  <c r="P22" i="1"/>
  <c r="Q22" i="1" l="1"/>
  <c r="R22" i="1"/>
  <c r="T35" i="1"/>
  <c r="U35" i="1" s="1"/>
  <c r="F23" i="1"/>
  <c r="E23" i="1"/>
  <c r="C23" i="1"/>
  <c r="D23" i="1" s="1"/>
  <c r="I24" i="1" l="1"/>
  <c r="N24" i="1"/>
  <c r="L24" i="1"/>
  <c r="M24" i="1"/>
  <c r="G24" i="1" s="1"/>
  <c r="K25" i="1" s="1"/>
  <c r="J24" i="1"/>
  <c r="P23" i="1"/>
  <c r="Q23" i="1" l="1"/>
  <c r="R23" i="1"/>
  <c r="F24" i="1"/>
  <c r="E24" i="1"/>
  <c r="C24" i="1"/>
  <c r="P24" i="1" l="1"/>
  <c r="D24" i="1"/>
  <c r="I25" i="1"/>
  <c r="L25" i="1"/>
  <c r="N25" i="1"/>
  <c r="J25" i="1"/>
  <c r="C25" i="1" s="1"/>
  <c r="D25" i="1" s="1"/>
  <c r="M25" i="1"/>
  <c r="G25" i="1" s="1"/>
  <c r="K26" i="1" s="1"/>
  <c r="Q24" i="1" l="1"/>
  <c r="R24" i="1"/>
  <c r="F25" i="1"/>
  <c r="E25" i="1"/>
  <c r="P25" i="1"/>
  <c r="Q25" i="1" l="1"/>
  <c r="R25" i="1"/>
  <c r="L26" i="1"/>
  <c r="N26" i="1"/>
  <c r="I26" i="1"/>
  <c r="J26" i="1"/>
  <c r="M26" i="1"/>
  <c r="G26" i="1" s="1"/>
  <c r="K27" i="1" s="1"/>
  <c r="F26" i="1" l="1"/>
  <c r="E26" i="1"/>
  <c r="C26" i="1"/>
  <c r="D26" i="1" s="1"/>
  <c r="N27" i="1" l="1"/>
  <c r="L27" i="1"/>
  <c r="I27" i="1"/>
  <c r="M27" i="1"/>
  <c r="G27" i="1" s="1"/>
  <c r="K28" i="1" s="1"/>
  <c r="J27" i="1"/>
  <c r="C27" i="1" s="1"/>
  <c r="P26" i="1"/>
  <c r="Q26" i="1" l="1"/>
  <c r="R26" i="1"/>
  <c r="P27" i="1"/>
  <c r="D27" i="1"/>
  <c r="E27" i="1"/>
  <c r="F27" i="1"/>
  <c r="Q27" i="1" l="1"/>
  <c r="R27" i="1"/>
  <c r="J28" i="1"/>
  <c r="C28" i="1" s="1"/>
  <c r="M28" i="1"/>
  <c r="G28" i="1" s="1"/>
  <c r="K29" i="1" s="1"/>
  <c r="I28" i="1"/>
  <c r="N28" i="1"/>
  <c r="L28" i="1"/>
  <c r="P28" i="1" l="1"/>
  <c r="D28" i="1"/>
  <c r="E28" i="1"/>
  <c r="F28" i="1"/>
  <c r="Q28" i="1" l="1"/>
  <c r="R28" i="1"/>
  <c r="J29" i="1"/>
  <c r="C29" i="1" s="1"/>
  <c r="D29" i="1" s="1"/>
  <c r="M29" i="1"/>
  <c r="G29" i="1" s="1"/>
  <c r="K30" i="1" s="1"/>
  <c r="I29" i="1"/>
  <c r="N29" i="1"/>
  <c r="L29" i="1"/>
  <c r="E29" i="1" l="1"/>
  <c r="F29" i="1"/>
  <c r="P29" i="1"/>
  <c r="Q29" i="1" l="1"/>
  <c r="R29" i="1"/>
  <c r="J30" i="1"/>
  <c r="C30" i="1" s="1"/>
  <c r="M30" i="1"/>
  <c r="G30" i="1" s="1"/>
  <c r="K31" i="1" s="1"/>
  <c r="L30" i="1"/>
  <c r="I30" i="1"/>
  <c r="N30" i="1"/>
  <c r="P30" i="1" l="1"/>
  <c r="D30" i="1"/>
  <c r="F30" i="1"/>
  <c r="E30" i="1"/>
  <c r="Q30" i="1" l="1"/>
  <c r="R30" i="1"/>
  <c r="N31" i="1"/>
  <c r="L31" i="1"/>
  <c r="I31" i="1"/>
  <c r="M31" i="1"/>
  <c r="G31" i="1" s="1"/>
  <c r="K32" i="1" s="1"/>
  <c r="J31" i="1"/>
  <c r="C31" i="1" s="1"/>
  <c r="D31" i="1" s="1"/>
  <c r="F31" i="1" l="1"/>
  <c r="E31" i="1"/>
  <c r="P31" i="1"/>
  <c r="Q31" i="1" l="1"/>
  <c r="R31" i="1"/>
  <c r="N32" i="1"/>
  <c r="L32" i="1"/>
  <c r="I32" i="1"/>
  <c r="J32" i="1"/>
  <c r="C32" i="1" s="1"/>
  <c r="M32" i="1"/>
  <c r="G32" i="1" s="1"/>
  <c r="K33" i="1" s="1"/>
  <c r="P32" i="1" l="1"/>
  <c r="D32" i="1"/>
  <c r="F32" i="1"/>
  <c r="E32" i="1"/>
  <c r="Q32" i="1" l="1"/>
  <c r="R32" i="1"/>
  <c r="N33" i="1"/>
  <c r="L33" i="1"/>
  <c r="I33" i="1"/>
  <c r="M33" i="1"/>
  <c r="G33" i="1" s="1"/>
  <c r="K34" i="1" s="1"/>
  <c r="J33" i="1"/>
  <c r="C33" i="1" s="1"/>
  <c r="D33" i="1" s="1"/>
  <c r="P33" i="1" l="1"/>
  <c r="E33" i="1"/>
  <c r="F33" i="1"/>
  <c r="Q33" i="1" l="1"/>
  <c r="R33" i="1"/>
  <c r="J34" i="1"/>
  <c r="C34" i="1" s="1"/>
  <c r="M34" i="1"/>
  <c r="G34" i="1" s="1"/>
  <c r="N34" i="1"/>
  <c r="I34" i="1"/>
  <c r="L34" i="1"/>
  <c r="P34" i="1" l="1"/>
  <c r="D34" i="1"/>
  <c r="F34" i="1"/>
  <c r="J35" i="1" s="1"/>
  <c r="C35" i="1" s="1"/>
  <c r="E34" i="1"/>
  <c r="K35" i="1"/>
  <c r="M35" i="1" l="1"/>
  <c r="G35" i="1" s="1"/>
  <c r="K36" i="1" s="1"/>
  <c r="Q34" i="1"/>
  <c r="R34" i="1"/>
  <c r="P35" i="1"/>
  <c r="D35" i="1"/>
  <c r="I35" i="1"/>
  <c r="N35" i="1"/>
  <c r="L35" i="1"/>
  <c r="Q35" i="1" l="1"/>
  <c r="Q8" i="1" s="1"/>
  <c r="R35" i="1"/>
  <c r="R8" i="1" s="1"/>
  <c r="F35" i="1"/>
  <c r="E35" i="1"/>
  <c r="L36" i="1" l="1"/>
  <c r="I36" i="1"/>
  <c r="N36" i="1"/>
  <c r="J36" i="1"/>
  <c r="C36" i="1" s="1"/>
  <c r="M36" i="1"/>
  <c r="G36" i="1" s="1"/>
  <c r="E36" i="1" l="1"/>
  <c r="I37" i="1" s="1"/>
  <c r="N37" i="1"/>
  <c r="K37" i="1"/>
  <c r="P36" i="1"/>
  <c r="D36" i="1"/>
  <c r="F36" i="1"/>
  <c r="L37" i="1" s="1"/>
  <c r="E37" i="1" l="1"/>
  <c r="Q36" i="1"/>
  <c r="R36" i="1"/>
  <c r="J37" i="1"/>
  <c r="C37" i="1" s="1"/>
  <c r="M37" i="1"/>
  <c r="G37" i="1" s="1"/>
  <c r="D37" i="1" l="1"/>
  <c r="P37" i="1"/>
  <c r="F37" i="1"/>
  <c r="R37" i="1" l="1"/>
  <c r="Q37" i="1"/>
</calcChain>
</file>

<file path=xl/sharedStrings.xml><?xml version="1.0" encoding="utf-8"?>
<sst xmlns="http://schemas.openxmlformats.org/spreadsheetml/2006/main" count="400" uniqueCount="375">
  <si>
    <t>Day</t>
  </si>
  <si>
    <t>Susceptible</t>
  </si>
  <si>
    <t>Infected</t>
  </si>
  <si>
    <t>Recovered</t>
  </si>
  <si>
    <t>Predicted</t>
  </si>
  <si>
    <t>Transfers</t>
  </si>
  <si>
    <t>StoD</t>
  </si>
  <si>
    <t>ItoD</t>
  </si>
  <si>
    <t>RtoD</t>
  </si>
  <si>
    <t>StoI</t>
  </si>
  <si>
    <t>RateStoD</t>
  </si>
  <si>
    <t>RateItoD</t>
  </si>
  <si>
    <t>RateRtoD</t>
  </si>
  <si>
    <t>RateStoI</t>
  </si>
  <si>
    <t>Actual</t>
  </si>
  <si>
    <t>infected</t>
  </si>
  <si>
    <t>Forecast</t>
  </si>
  <si>
    <t>error</t>
  </si>
  <si>
    <t>Indiana</t>
  </si>
  <si>
    <t>California</t>
  </si>
  <si>
    <t>Sweden</t>
  </si>
  <si>
    <t>Italy</t>
  </si>
  <si>
    <t>Thailand</t>
  </si>
  <si>
    <t>1st Day</t>
  </si>
  <si>
    <t>Lower Bnd:</t>
  </si>
  <si>
    <t>Upper Bnd:</t>
  </si>
  <si>
    <t>Rate parameters:</t>
  </si>
  <si>
    <t>fatalities</t>
  </si>
  <si>
    <t>Low:</t>
  </si>
  <si>
    <t>High</t>
  </si>
  <si>
    <t>Absolute</t>
  </si>
  <si>
    <t>RateItoR</t>
  </si>
  <si>
    <t>ItoR</t>
  </si>
  <si>
    <t xml:space="preserve"> What'sBest!® 16.0.2.6 (Mar 17, 2020) - Lib.:12.0.3977.196 - 64-bit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</si>
  <si>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</si>
  <si>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</si>
  <si>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</si>
  <si>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</si>
  <si>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Free                           0</t>
  </si>
  <si>
    <t xml:space="preserve">     Strings                            0</t>
  </si>
  <si>
    <t xml:space="preserve"> MODEL TYPE:</t>
  </si>
  <si>
    <t xml:space="preserve"> SOLUTION STATUS:        </t>
  </si>
  <si>
    <t>LOCALLY OPTIMAL (see messages below)</t>
  </si>
  <si>
    <t xml:space="preserve"> OPTIMALITY CONDITION:   </t>
  </si>
  <si>
    <t>SATISFIED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</si>
  <si>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</si>
  <si>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</si>
  <si>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</si>
  <si>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</si>
  <si>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</si>
  <si>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</si>
  <si>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</si>
  <si>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</si>
  <si>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</si>
  <si>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</si>
  <si>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</si>
  <si>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 xml:space="preserve"> Extracting Data          </t>
  </si>
  <si>
    <t>0 Hours  0 Minutes  0 Seconds</t>
  </si>
  <si>
    <t xml:space="preserve"> Storing Relevant Formulas          </t>
  </si>
  <si>
    <t xml:space="preserve"> Building the Model          </t>
  </si>
  <si>
    <t xml:space="preserve"> Solving          </t>
  </si>
  <si>
    <t xml:space="preserve"> ERROR / WARNING MESSAGES:</t>
  </si>
  <si>
    <t xml:space="preserve"> ***WARNING***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</si>
  <si>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</si>
  <si>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</si>
  <si>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</si>
  <si>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</si>
  <si>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</si>
  <si>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</si>
  <si>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</si>
  <si>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(cell addresses listed at bottom of tab).</t>
  </si>
  <si>
    <t xml:space="preserve"> LISTING:</t>
  </si>
  <si>
    <t xml:space="preserve">   List of nonlinear expressions:</t>
  </si>
  <si>
    <t xml:space="preserve">   List of contributors to nonlinear cells:</t>
  </si>
  <si>
    <t xml:space="preserve"> End of Report</t>
  </si>
  <si>
    <t xml:space="preserve"> DATE GENERATED:</t>
  </si>
  <si>
    <t>Spontaneous</t>
  </si>
  <si>
    <t xml:space="preserve">   Minimum coefficient value:        1e-006  on &lt;RHS&gt;</t>
  </si>
  <si>
    <t>New York</t>
  </si>
  <si>
    <t>Training periods:</t>
  </si>
  <si>
    <t xml:space="preserve"> Bounds on transfer rates between population segments.</t>
  </si>
  <si>
    <t>Bounds on initial segment  populations.</t>
  </si>
  <si>
    <t>Period</t>
  </si>
  <si>
    <t>Should we</t>
  </si>
  <si>
    <t>The possible transfers each period are:</t>
  </si>
  <si>
    <t>where beta is the probability of a spontaneous infection,</t>
  </si>
  <si>
    <t xml:space="preserve">    S to I:  Prob{ Susceptible person gets infected} =  alpha * I/(S + I +  R) + beta,</t>
  </si>
  <si>
    <t xml:space="preserve">    S to D:  total transferred is = gamma* S,</t>
  </si>
  <si>
    <t xml:space="preserve">    I  to D: total transferred = delta * S,</t>
  </si>
  <si>
    <t xml:space="preserve">   R to D: total transferred = zeta * R.</t>
  </si>
  <si>
    <t>The estimation problem is to find the alpha, beta, gamma, delta, and zeta that best fit the data.</t>
  </si>
  <si>
    <t>Illinois</t>
  </si>
  <si>
    <t>10M</t>
  </si>
  <si>
    <t>40M</t>
  </si>
  <si>
    <t>Germany</t>
  </si>
  <si>
    <t>France</t>
  </si>
  <si>
    <t>Belgium</t>
  </si>
  <si>
    <t>Netherlands</t>
  </si>
  <si>
    <t xml:space="preserve">   Model!I16</t>
  </si>
  <si>
    <t xml:space="preserve">   Model!J16</t>
  </si>
  <si>
    <t xml:space="preserve">   Model!K16</t>
  </si>
  <si>
    <t xml:space="preserve">   Model!L16</t>
  </si>
  <si>
    <t xml:space="preserve">   Model!M16</t>
  </si>
  <si>
    <t xml:space="preserve">   Model!I17</t>
  </si>
  <si>
    <t xml:space="preserve">   Model!J17</t>
  </si>
  <si>
    <t xml:space="preserve">   Model!K17</t>
  </si>
  <si>
    <t xml:space="preserve">   Model!L17</t>
  </si>
  <si>
    <t xml:space="preserve">   Model!M17</t>
  </si>
  <si>
    <t xml:space="preserve">   Model!I18</t>
  </si>
  <si>
    <t xml:space="preserve">   Model!J18</t>
  </si>
  <si>
    <t xml:space="preserve">   Model!K18</t>
  </si>
  <si>
    <t xml:space="preserve">   Model!L18</t>
  </si>
  <si>
    <t xml:space="preserve">   Model!M18</t>
  </si>
  <si>
    <t xml:space="preserve">   Model!I19</t>
  </si>
  <si>
    <t xml:space="preserve">   Model!J19</t>
  </si>
  <si>
    <t xml:space="preserve">   Model!K19</t>
  </si>
  <si>
    <t xml:space="preserve">   Model!L19</t>
  </si>
  <si>
    <t xml:space="preserve">   Model!M19</t>
  </si>
  <si>
    <t xml:space="preserve">   Model!I20</t>
  </si>
  <si>
    <t xml:space="preserve">   Model!J20</t>
  </si>
  <si>
    <t xml:space="preserve">   Model!K20</t>
  </si>
  <si>
    <t xml:space="preserve">   Model!L20</t>
  </si>
  <si>
    <t xml:space="preserve">   Model!M20</t>
  </si>
  <si>
    <t xml:space="preserve">   Model!I21</t>
  </si>
  <si>
    <t xml:space="preserve">   Model!J21</t>
  </si>
  <si>
    <t xml:space="preserve">   Model!K21</t>
  </si>
  <si>
    <t xml:space="preserve">   Model!L21</t>
  </si>
  <si>
    <t xml:space="preserve">   Model!M21</t>
  </si>
  <si>
    <t xml:space="preserve">   Model!I22</t>
  </si>
  <si>
    <t xml:space="preserve">   Model!J22</t>
  </si>
  <si>
    <t xml:space="preserve">   Model!K22</t>
  </si>
  <si>
    <t xml:space="preserve">   Model!L22</t>
  </si>
  <si>
    <t xml:space="preserve">   Model!M22</t>
  </si>
  <si>
    <t xml:space="preserve">   Model!I23</t>
  </si>
  <si>
    <t xml:space="preserve">   Model!J23</t>
  </si>
  <si>
    <t xml:space="preserve">   Model!K23</t>
  </si>
  <si>
    <t xml:space="preserve">   Model!L23</t>
  </si>
  <si>
    <t xml:space="preserve">   Model!M23</t>
  </si>
  <si>
    <t xml:space="preserve">   Model!I24</t>
  </si>
  <si>
    <t xml:space="preserve">   Model!J24</t>
  </si>
  <si>
    <t xml:space="preserve">   Model!K24</t>
  </si>
  <si>
    <t xml:space="preserve">   Model!L24</t>
  </si>
  <si>
    <t xml:space="preserve">   Model!M24</t>
  </si>
  <si>
    <t xml:space="preserve">   Model!I25</t>
  </si>
  <si>
    <t xml:space="preserve">   Model!J25</t>
  </si>
  <si>
    <t xml:space="preserve">   Model!K25</t>
  </si>
  <si>
    <t xml:space="preserve">   Model!L25</t>
  </si>
  <si>
    <t xml:space="preserve">   Model!M25</t>
  </si>
  <si>
    <t xml:space="preserve">   Model!I26</t>
  </si>
  <si>
    <t xml:space="preserve">   Model!J26</t>
  </si>
  <si>
    <t xml:space="preserve">   Model!K26</t>
  </si>
  <si>
    <t xml:space="preserve">   Model!L26</t>
  </si>
  <si>
    <t xml:space="preserve">   Model!M26</t>
  </si>
  <si>
    <t xml:space="preserve">   Model!I27</t>
  </si>
  <si>
    <t xml:space="preserve">   Model!J27</t>
  </si>
  <si>
    <t xml:space="preserve">   Model!K27</t>
  </si>
  <si>
    <t xml:space="preserve">   Model!L27</t>
  </si>
  <si>
    <t xml:space="preserve">   Model!M27</t>
  </si>
  <si>
    <t xml:space="preserve">   Model!I28</t>
  </si>
  <si>
    <t xml:space="preserve">   Model!J28</t>
  </si>
  <si>
    <t xml:space="preserve">   Model!K28</t>
  </si>
  <si>
    <t xml:space="preserve">   Model!L28</t>
  </si>
  <si>
    <t xml:space="preserve">   Model!M28</t>
  </si>
  <si>
    <t xml:space="preserve">   Model!I29</t>
  </si>
  <si>
    <t xml:space="preserve">   Model!J29</t>
  </si>
  <si>
    <t xml:space="preserve">   Model!K29</t>
  </si>
  <si>
    <t xml:space="preserve">   Model!L29</t>
  </si>
  <si>
    <t xml:space="preserve">   Model!M29</t>
  </si>
  <si>
    <t xml:space="preserve">   Model!I30</t>
  </si>
  <si>
    <t xml:space="preserve">   Model!J30</t>
  </si>
  <si>
    <t xml:space="preserve">   Model!K30</t>
  </si>
  <si>
    <t xml:space="preserve">   Model!L30</t>
  </si>
  <si>
    <t xml:space="preserve">   Model!M30</t>
  </si>
  <si>
    <t xml:space="preserve">   Model!I31</t>
  </si>
  <si>
    <t xml:space="preserve">   Model!J31</t>
  </si>
  <si>
    <t xml:space="preserve">   Model!K31</t>
  </si>
  <si>
    <t xml:space="preserve">   Model!L31</t>
  </si>
  <si>
    <t xml:space="preserve">   Model!M31</t>
  </si>
  <si>
    <t xml:space="preserve">   Model!I32</t>
  </si>
  <si>
    <t xml:space="preserve">   Model!J32</t>
  </si>
  <si>
    <t xml:space="preserve">   Model!K32</t>
  </si>
  <si>
    <t xml:space="preserve">   Model!L32</t>
  </si>
  <si>
    <t xml:space="preserve">   Model!M32</t>
  </si>
  <si>
    <t xml:space="preserve">   Model!L33</t>
  </si>
  <si>
    <t xml:space="preserve">   Model!M33</t>
  </si>
  <si>
    <t xml:space="preserve">   Model!E15</t>
  </si>
  <si>
    <t xml:space="preserve">   Model!E16</t>
  </si>
  <si>
    <t xml:space="preserve">   Model!E17</t>
  </si>
  <si>
    <t xml:space="preserve">   Model!E18</t>
  </si>
  <si>
    <t xml:space="preserve">   Model!E19</t>
  </si>
  <si>
    <t xml:space="preserve">   Model!E20</t>
  </si>
  <si>
    <t xml:space="preserve">   Model!E21</t>
  </si>
  <si>
    <t xml:space="preserve">   Model!E22</t>
  </si>
  <si>
    <t xml:space="preserve">   Model!E23</t>
  </si>
  <si>
    <t xml:space="preserve">   Model!E24</t>
  </si>
  <si>
    <t xml:space="preserve">   Model!E25</t>
  </si>
  <si>
    <t xml:space="preserve">   Model!E26</t>
  </si>
  <si>
    <t xml:space="preserve">   Model!E27</t>
  </si>
  <si>
    <t xml:space="preserve">   Model!E28</t>
  </si>
  <si>
    <t xml:space="preserve">   Model!E29</t>
  </si>
  <si>
    <t xml:space="preserve">   Model!E30</t>
  </si>
  <si>
    <t xml:space="preserve">   Model!E31</t>
  </si>
  <si>
    <t xml:space="preserve">   Model!E32</t>
  </si>
  <si>
    <t xml:space="preserve"> NON-DEFAULT SETTINGS:</t>
  </si>
  <si>
    <t xml:space="preserve">   Model!F15</t>
  </si>
  <si>
    <t xml:space="preserve">   Model!F16</t>
  </si>
  <si>
    <t xml:space="preserve">   Model!F17</t>
  </si>
  <si>
    <t xml:space="preserve">   Model!F18</t>
  </si>
  <si>
    <t xml:space="preserve">   Model!F19</t>
  </si>
  <si>
    <t xml:space="preserve">   Model!F20</t>
  </si>
  <si>
    <t xml:space="preserve">   Model!F21</t>
  </si>
  <si>
    <t xml:space="preserve">   Model!F22</t>
  </si>
  <si>
    <t xml:space="preserve">   Model!F23</t>
  </si>
  <si>
    <t xml:space="preserve">   Model!F24</t>
  </si>
  <si>
    <t xml:space="preserve">   Model!F25</t>
  </si>
  <si>
    <t xml:space="preserve">   Model!F26</t>
  </si>
  <si>
    <t xml:space="preserve">   Model!F27</t>
  </si>
  <si>
    <t xml:space="preserve">   Model!F28</t>
  </si>
  <si>
    <t xml:space="preserve">   Model!F29</t>
  </si>
  <si>
    <t xml:space="preserve">   Model!F30</t>
  </si>
  <si>
    <t xml:space="preserve">   Model!F31</t>
  </si>
  <si>
    <t xml:space="preserve">   Model!F32</t>
  </si>
  <si>
    <t>Average error:</t>
  </si>
  <si>
    <t xml:space="preserve">  You need What'sBest! from www.lindo.com to solve the estimation/fitting problem.</t>
  </si>
  <si>
    <t>RateSpontaneous</t>
  </si>
  <si>
    <t>deaths</t>
  </si>
  <si>
    <t>per day</t>
  </si>
  <si>
    <t>To-date</t>
  </si>
  <si>
    <t xml:space="preserve">   Model!N16</t>
  </si>
  <si>
    <t xml:space="preserve">   Model!N17</t>
  </si>
  <si>
    <t xml:space="preserve">   Model!N18</t>
  </si>
  <si>
    <t xml:space="preserve">   Model!N19</t>
  </si>
  <si>
    <t xml:space="preserve">   Model!N20</t>
  </si>
  <si>
    <t xml:space="preserve">   Model!N21</t>
  </si>
  <si>
    <t xml:space="preserve">   Model!N22</t>
  </si>
  <si>
    <t xml:space="preserve">   Model!N23</t>
  </si>
  <si>
    <t xml:space="preserve">   Model!N24</t>
  </si>
  <si>
    <t xml:space="preserve">   Model!N25</t>
  </si>
  <si>
    <t xml:space="preserve">   Model!N26</t>
  </si>
  <si>
    <t xml:space="preserve">   Model!N27</t>
  </si>
  <si>
    <t xml:space="preserve">   Model!N28</t>
  </si>
  <si>
    <t xml:space="preserve">   Model!N29</t>
  </si>
  <si>
    <t xml:space="preserve">   Model!N30</t>
  </si>
  <si>
    <t xml:space="preserve">   Model!N31</t>
  </si>
  <si>
    <t xml:space="preserve">   Model!N32</t>
  </si>
  <si>
    <t xml:space="preserve">   Model!J33</t>
  </si>
  <si>
    <t xml:space="preserve">   Model!N33</t>
  </si>
  <si>
    <t xml:space="preserve">   Model!J34</t>
  </si>
  <si>
    <t xml:space="preserve">   Model!G15</t>
  </si>
  <si>
    <t xml:space="preserve">   Model!G16</t>
  </si>
  <si>
    <t xml:space="preserve">   Model!G17</t>
  </si>
  <si>
    <t xml:space="preserve">   Model!G18</t>
  </si>
  <si>
    <t xml:space="preserve">   Model!G19</t>
  </si>
  <si>
    <t xml:space="preserve">   Model!G20</t>
  </si>
  <si>
    <t xml:space="preserve">   Model!G21</t>
  </si>
  <si>
    <t xml:space="preserve">   Model!G22</t>
  </si>
  <si>
    <t xml:space="preserve">   Model!G23</t>
  </si>
  <si>
    <t xml:space="preserve">   Model!G24</t>
  </si>
  <si>
    <t xml:space="preserve">   Model!G25</t>
  </si>
  <si>
    <t xml:space="preserve">   Model!G26</t>
  </si>
  <si>
    <t xml:space="preserve">   Model!G27</t>
  </si>
  <si>
    <t xml:space="preserve">   Model!G28</t>
  </si>
  <si>
    <t xml:space="preserve">   Model!G29</t>
  </si>
  <si>
    <t xml:space="preserve">   Model!G30</t>
  </si>
  <si>
    <t xml:space="preserve">   Model!G31</t>
  </si>
  <si>
    <t xml:space="preserve">   Model!G32</t>
  </si>
  <si>
    <t xml:space="preserve">   Model!F33</t>
  </si>
  <si>
    <t>"Training periods" allows you to "hold back" observations to test.</t>
  </si>
  <si>
    <t>| This section models the flows between segments                            |</t>
  </si>
  <si>
    <t>|  This section models the size of each segment                                          |</t>
  </si>
  <si>
    <t>This section computes the errors</t>
  </si>
  <si>
    <r>
      <t xml:space="preserve">    Estimating a Pandemic Model with What's</t>
    </r>
    <r>
      <rPr>
        <i/>
        <sz val="14"/>
        <color theme="1"/>
        <rFont val="Calibri"/>
        <family val="2"/>
        <scheme val="minor"/>
      </rPr>
      <t>Best</t>
    </r>
    <r>
      <rPr>
        <sz val="14"/>
        <color theme="1"/>
        <rFont val="Calibri"/>
        <family val="2"/>
        <scheme val="minor"/>
      </rPr>
      <t>! from LINDO Systems</t>
    </r>
  </si>
  <si>
    <t>13M</t>
  </si>
  <si>
    <t xml:space="preserve">   General Options / Solver / Feasibility Tolerance:   1.000000e-008</t>
  </si>
  <si>
    <t xml:space="preserve">      This is a simple SIR( Susceptible -&gt; Infected -&gt; Recovered) model of a Pandemic.</t>
  </si>
  <si>
    <t>19.5M</t>
  </si>
  <si>
    <t>60M</t>
  </si>
  <si>
    <t>69M</t>
  </si>
  <si>
    <t>83M</t>
  </si>
  <si>
    <t>11.5M</t>
  </si>
  <si>
    <t>67M</t>
  </si>
  <si>
    <t>17.3M</t>
  </si>
  <si>
    <t>Squared</t>
  </si>
  <si>
    <t xml:space="preserve">       Formulas                       229</t>
  </si>
  <si>
    <t xml:space="preserve">   Minimum coefficient in formula:   Model!N8</t>
  </si>
  <si>
    <t xml:space="preserve">   Maximum coefficient in formula:   Model!E8</t>
  </si>
  <si>
    <t xml:space="preserve">   Model!I33</t>
  </si>
  <si>
    <t xml:space="preserve">   Model!K33</t>
  </si>
  <si>
    <t xml:space="preserve">   Model!L34</t>
  </si>
  <si>
    <t xml:space="preserve">   Model!M34</t>
  </si>
  <si>
    <t xml:space="preserve">   Model!N34</t>
  </si>
  <si>
    <t xml:space="preserve">   Model!J35</t>
  </si>
  <si>
    <t xml:space="preserve">   Model!I7</t>
  </si>
  <si>
    <t xml:space="preserve">   Model!J7</t>
  </si>
  <si>
    <t xml:space="preserve">   Model!K7</t>
  </si>
  <si>
    <t xml:space="preserve">   Model!L7</t>
  </si>
  <si>
    <t xml:space="preserve">   Model!M7</t>
  </si>
  <si>
    <t xml:space="preserve">   Model!N7</t>
  </si>
  <si>
    <t xml:space="preserve">   Model!E33</t>
  </si>
  <si>
    <t xml:space="preserve">   Model!G33</t>
  </si>
  <si>
    <t xml:space="preserve">   Model!F34</t>
  </si>
  <si>
    <t>use row?</t>
  </si>
  <si>
    <t xml:space="preserve">   General Options / Linearization / Degree:   Mathematical, Logical</t>
  </si>
  <si>
    <r>
      <t xml:space="preserve"> </t>
    </r>
    <r>
      <rPr>
        <sz val="12"/>
        <color theme="1"/>
        <rFont val="Calibri"/>
        <family val="2"/>
        <scheme val="minor"/>
      </rPr>
      <t xml:space="preserve">       See in particular the first three columns.</t>
    </r>
  </si>
  <si>
    <t xml:space="preserve">       Adjustables                      9         Unlimited</t>
  </si>
  <si>
    <t xml:space="preserve">         Continuous                     9</t>
  </si>
  <si>
    <t xml:space="preserve">  &lt;&lt;==Minimize</t>
  </si>
  <si>
    <t>Keywords: Bass model, Chain reaction, Contagion, COVID-19, Diffusion, Epidemic, Estimation, Multi-period, Pandemic, SIR model;</t>
  </si>
  <si>
    <t>Statistics on other regions</t>
  </si>
  <si>
    <t xml:space="preserve">                    If beta= 0 then Prob{a given susceptible gets infected} is proportional to total population that is infected.</t>
  </si>
  <si>
    <t>India</t>
  </si>
  <si>
    <t>NewZealand</t>
  </si>
  <si>
    <t>4.8M</t>
  </si>
  <si>
    <t>1.34B</t>
  </si>
  <si>
    <t>Popln:</t>
  </si>
  <si>
    <t xml:space="preserve">   Maximum coefficient value:        6700000  on &lt;RHS&gt;</t>
  </si>
  <si>
    <t xml:space="preserve">         Integers/Binaries            0/0         Unlimited</t>
  </si>
  <si>
    <t xml:space="preserve">     Constraints                       18         Unlimited</t>
  </si>
  <si>
    <t xml:space="preserve">   Nonlinears                          84         Unlimited</t>
  </si>
  <si>
    <t xml:space="preserve">   Coefficients                       847</t>
  </si>
  <si>
    <t>Nonlinear (Nonlinear Program)</t>
  </si>
  <si>
    <t>. . .</t>
  </si>
  <si>
    <t>Multistart   -   Best Run Index: 0</t>
  </si>
  <si>
    <t xml:space="preserve">   Model!Q16</t>
  </si>
  <si>
    <t xml:space="preserve">   Model!Q17</t>
  </si>
  <si>
    <t xml:space="preserve">   Model!Q18</t>
  </si>
  <si>
    <t xml:space="preserve">   Model!Q19</t>
  </si>
  <si>
    <t xml:space="preserve">   Model!Q20</t>
  </si>
  <si>
    <t xml:space="preserve">   Model!Q21</t>
  </si>
  <si>
    <t xml:space="preserve">   Model!Q22</t>
  </si>
  <si>
    <t xml:space="preserve">   Model!Q23</t>
  </si>
  <si>
    <t xml:space="preserve">   Model!Q24</t>
  </si>
  <si>
    <t xml:space="preserve">   Model!Q25</t>
  </si>
  <si>
    <t xml:space="preserve">   Model!Q26</t>
  </si>
  <si>
    <t xml:space="preserve">   Model!Q27</t>
  </si>
  <si>
    <t xml:space="preserve">   Model!Q28</t>
  </si>
  <si>
    <t xml:space="preserve">   Model!Q29</t>
  </si>
  <si>
    <t xml:space="preserve">   Model!Q30</t>
  </si>
  <si>
    <t xml:space="preserve">   Model!Q31</t>
  </si>
  <si>
    <t xml:space="preserve">   Model!Q32</t>
  </si>
  <si>
    <t xml:space="preserve">   Model!Q33</t>
  </si>
  <si>
    <t xml:space="preserve">   Model!Q34</t>
  </si>
  <si>
    <t xml:space="preserve">   Model!Q35</t>
  </si>
  <si>
    <t xml:space="preserve">   Model!P16</t>
  </si>
  <si>
    <t xml:space="preserve">   Model!P17</t>
  </si>
  <si>
    <t xml:space="preserve">   Model!P18</t>
  </si>
  <si>
    <t xml:space="preserve">   Model!P19</t>
  </si>
  <si>
    <t xml:space="preserve">   Model!P20</t>
  </si>
  <si>
    <t xml:space="preserve">   Model!P21</t>
  </si>
  <si>
    <t xml:space="preserve">   Model!P22</t>
  </si>
  <si>
    <t xml:space="preserve">   Model!P23</t>
  </si>
  <si>
    <t xml:space="preserve">   Model!P24</t>
  </si>
  <si>
    <t xml:space="preserve">   Model!P25</t>
  </si>
  <si>
    <t xml:space="preserve">   Model!P26</t>
  </si>
  <si>
    <t xml:space="preserve">   Model!P27</t>
  </si>
  <si>
    <t xml:space="preserve">   Model!P28</t>
  </si>
  <si>
    <t xml:space="preserve">   Model!P29</t>
  </si>
  <si>
    <t xml:space="preserve">   Model!P30</t>
  </si>
  <si>
    <t xml:space="preserve">   Model!P31</t>
  </si>
  <si>
    <t xml:space="preserve">   Model!P32</t>
  </si>
  <si>
    <t xml:space="preserve">   Model!P33</t>
  </si>
  <si>
    <t xml:space="preserve">   Model!P34</t>
  </si>
  <si>
    <t xml:space="preserve">   Model!P35</t>
  </si>
  <si>
    <t>0 Hours  0 Minutes  5 Seconds</t>
  </si>
  <si>
    <t xml:space="preserve">   Global Solver Options / Multistart Attempts:   15</t>
  </si>
  <si>
    <t xml:space="preserve">   Total Cells                        704</t>
  </si>
  <si>
    <t xml:space="preserve">     Numerics                         686</t>
  </si>
  <si>
    <t xml:space="preserve">       Constants                      448</t>
  </si>
  <si>
    <t>This model estimates a  simple "SIR" model that has 4 population segments:</t>
  </si>
  <si>
    <t xml:space="preserve">                     so total expected number transferred  = alpha *  S * I/( S + I + R) + beta * S.</t>
  </si>
  <si>
    <t xml:space="preserve">    I to R: total transferred = gamma * I, so mean time infected = 1/gamma,</t>
  </si>
  <si>
    <r>
      <t xml:space="preserve">    </t>
    </r>
    <r>
      <rPr>
        <b/>
        <sz val="11"/>
        <color rgb="FFC00000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>ecovered:  Recovered from infection, not eligible to be re-infected.</t>
    </r>
  </si>
  <si>
    <r>
      <t xml:space="preserve">   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C00000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nfected:  Have the infection.</t>
    </r>
  </si>
  <si>
    <r>
      <t xml:space="preserve">    </t>
    </r>
    <r>
      <rPr>
        <b/>
        <sz val="1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ead:  No longer part of total population.</t>
    </r>
  </si>
  <si>
    <r>
      <t xml:space="preserve">    </t>
    </r>
    <r>
      <rPr>
        <b/>
        <sz val="11"/>
        <color rgb="FFC00000"/>
        <rFont val="Calibri"/>
        <family val="2"/>
        <scheme val="minor"/>
      </rPr>
      <t>S</t>
    </r>
    <r>
      <rPr>
        <sz val="11"/>
        <rFont val="Calibri"/>
        <family val="2"/>
        <scheme val="minor"/>
      </rPr>
      <t>usceptible:  Not yet infected, but may be eventually.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</si>
</sst>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##############"/>
    <numFmt numFmtId="165" formatCode="mmm\ dd\,\ yyyy"/>
    <numFmt numFmtId="166" formatCode="hh:mm\ AM/PM"/>
    <numFmt numFmtId="167" formatCode="0.0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1"/>
      <color rgb="FF3F3F3F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/>
      <bottom/>
      <diagonal/>
    </border>
  </borders>
  <cellStyleXfs count="5">
    <xf numFmtId="0" fontId="0" fillId="0" borderId="0"/>
    <xf numFmtId="0" fontId="1" fillId="2" borderId="1" applyNumberFormat="0" applyFont="0" applyAlignment="0" applyProtection="0"/>
    <xf numFmtId="0" fontId="1" fillId="0" borderId="0" applyNumberFormat="0" applyFont="0" applyFill="0" applyBorder="0" applyAlignment="0">
      <protection locked="0"/>
    </xf>
    <xf numFmtId="0" fontId="1" fillId="3" borderId="0" applyNumberFormat="0" applyBorder="0" applyAlignment="0">
      <protection locked="0"/>
    </xf>
    <xf numFmtId="0" fontId="5" fillId="4" borderId="2" applyNumberFormat="0" applyAlignment="0" applyProtection="0"/>
  </cellStyleXfs>
  <cellXfs count="29">
    <xf numFmtId="0" fontId="0" fillId="0" borderId="0" xfId="0"/>
    <xf numFmtId="15" fontId="0" fillId="0" borderId="0" xfId="0" applyNumberFormat="1"/>
    <xf numFmtId="0" fontId="0" fillId="0" borderId="0" xfId="0" applyAlignment="1">
      <alignment horizontal="right"/>
    </xf>
    <xf numFmtId="0" fontId="2" fillId="0" borderId="0" xfId="2" applyFont="1" applyProtection="1">
      <protection locked="0"/>
    </xf>
    <xf numFmtId="15" fontId="0" fillId="2" borderId="1" xfId="1" applyNumberFormat="1" applyFont="1"/>
    <xf numFmtId="0" fontId="0" fillId="2" borderId="1" xfId="1" applyFont="1"/>
    <xf numFmtId="0" fontId="0" fillId="0" borderId="0" xfId="0" applyAlignment="1" applyProtection="1">
      <alignment horizontal="center"/>
      <protection locked="0"/>
    </xf>
    <xf numFmtId="0" fontId="0" fillId="0" borderId="0" xfId="0" applyNumberFormat="1" applyFont="1" applyFill="1" applyAlignment="1"/>
    <xf numFmtId="0" fontId="3" fillId="0" borderId="0" xfId="0" applyFont="1"/>
    <xf numFmtId="165" fontId="3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167" fontId="0" fillId="0" borderId="0" xfId="0" applyNumberFormat="1"/>
    <xf numFmtId="0" fontId="0" fillId="0" borderId="0" xfId="0" applyNumberFormat="1" applyFont="1" applyFill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2" borderId="3" xfId="1" applyFont="1" applyBorder="1"/>
    <xf numFmtId="1" fontId="5" fillId="4" borderId="2" xfId="4" applyNumberFormat="1" applyProtection="1">
      <protection locked="0"/>
    </xf>
    <xf numFmtId="1" fontId="5" fillId="4" borderId="2" xfId="4" applyNumberFormat="1"/>
    <xf numFmtId="0" fontId="0" fillId="0" borderId="0" xfId="0" applyNumberFormat="1" applyFont="1" applyFill="1" applyAlignment="1">
      <alignment horizontal="left"/>
    </xf>
    <xf numFmtId="0" fontId="0" fillId="0" borderId="0" xfId="0" quotePrefix="1" applyNumberFormat="1" applyFont="1" applyFill="1" applyAlignment="1">
      <alignment horizontal="left"/>
    </xf>
    <xf numFmtId="0" fontId="6" fillId="0" borderId="0" xfId="0" applyFont="1"/>
    <xf numFmtId="0" fontId="0" fillId="0" borderId="0" xfId="0" applyNumberFormat="1" applyFont="1" applyFill="1" applyAlignment="1">
      <alignment horizontal="center"/>
    </xf>
    <xf numFmtId="0" fontId="1" fillId="3" borderId="0" xfId="3" applyNumberFormat="1" applyAlignment="1">
      <alignment horizontal="center"/>
      <protection locked="0"/>
    </xf>
    <xf numFmtId="0" fontId="9" fillId="0" borderId="0" xfId="0" applyFont="1" applyAlignment="1">
      <alignment horizontal="right"/>
    </xf>
    <xf numFmtId="0" fontId="9" fillId="0" borderId="0" xfId="0" applyFont="1"/>
    <xf numFmtId="0" fontId="0" fillId="2" borderId="0" xfId="1" applyFont="1" applyBorder="1"/>
    <xf numFmtId="0" fontId="13" fillId="0" borderId="0" xfId="0" applyFont="1"/>
  </cellXfs>
  <cellStyles count="5">
    <cellStyle name="Adjustable" xfId="2" xr:uid="{C45097AA-C36B-421B-8D92-427AC05A8933}"/>
    <cellStyle name="Best" xfId="3" xr:uid="{F90EB5D2-34B8-49EF-A5EB-DB3932ACAEB9}"/>
    <cellStyle name="Normal" xfId="0" builtinId="0"/>
    <cellStyle name="Note" xfId="1" builtinId="10"/>
    <cellStyle name="Output" xfId="4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57A4F-9BB3-413D-B96F-4998856493C6}">
  <dimension ref="A1:D140"/>
  <sheetViews>
    <sheetView showGridLines="0" workbookViewId="0"/>
  </sheetViews>
  <sheetFormatPr defaultRowHeight="15" x14ac:dyDescent="0.25"/>
  <cols>
    <col min="1" max="6" width="30.7109375" customWidth="1"/>
  </cols>
  <sheetData>
    <row r="1" spans="1:4" x14ac:dyDescent="0.25">
      <c r="A1" s="8" t="s">
        <v>33</v>
      </c>
      <c r="B1" s="8"/>
      <c r="C1" s="8"/>
      <c r="D1" s="8"/>
    </row>
    <row r="2" spans="1:4" x14ac:dyDescent="0.25">
      <c r="A2" s="8" t="s">
        <v>34</v>
      </c>
      <c r="B2" s="8"/>
      <c r="C2" s="8"/>
      <c r="D2" s="8"/>
    </row>
    <row r="3" spans="1:4" x14ac:dyDescent="0.25">
      <c r="A3" s="8"/>
      <c r="B3" s="8"/>
      <c r="C3" s="8"/>
      <c r="D3" s="8"/>
    </row>
    <row r="4" spans="1:4" x14ac:dyDescent="0.25">
      <c r="A4" s="8" t="s">
        <v>75</v>
      </c>
      <c r="B4" s="9">
        <v>43933.884305555555</v>
      </c>
      <c r="C4" s="10">
        <v>43933.884305555555</v>
      </c>
      <c r="D4" s="8"/>
    </row>
    <row r="5" spans="1:4" x14ac:dyDescent="0.25">
      <c r="A5" s="8"/>
      <c r="B5" s="8"/>
      <c r="C5" s="8"/>
      <c r="D5" s="8"/>
    </row>
    <row r="6" spans="1:4" x14ac:dyDescent="0.25">
      <c r="A6" s="8"/>
      <c r="B6" s="8"/>
      <c r="C6" s="8"/>
      <c r="D6" s="8"/>
    </row>
    <row r="7" spans="1:4" x14ac:dyDescent="0.25">
      <c r="A7" s="8" t="s">
        <v>35</v>
      </c>
      <c r="B7" s="8"/>
      <c r="C7" s="8"/>
      <c r="D7" s="8"/>
    </row>
    <row r="8" spans="1:4" x14ac:dyDescent="0.25">
      <c r="A8" s="8"/>
      <c r="B8" s="8"/>
      <c r="C8" s="8"/>
      <c r="D8" s="8"/>
    </row>
    <row r="9" spans="1:4" x14ac:dyDescent="0.25">
      <c r="A9" s="8" t="s">
        <v>36</v>
      </c>
      <c r="B9" s="8"/>
      <c r="C9" s="8"/>
      <c r="D9" s="8"/>
    </row>
    <row r="10" spans="1:4" x14ac:dyDescent="0.25">
      <c r="A10" s="8" t="s">
        <v>37</v>
      </c>
      <c r="B10" s="8"/>
      <c r="C10" s="8"/>
      <c r="D10" s="8"/>
    </row>
    <row r="11" spans="1:4" x14ac:dyDescent="0.25">
      <c r="A11" s="8" t="s">
        <v>365</v>
      </c>
      <c r="B11" s="8"/>
      <c r="C11" s="8"/>
      <c r="D11" s="8"/>
    </row>
    <row r="12" spans="1:4" x14ac:dyDescent="0.25">
      <c r="A12" s="8" t="s">
        <v>366</v>
      </c>
      <c r="B12" s="8"/>
      <c r="C12" s="8"/>
      <c r="D12" s="8"/>
    </row>
    <row r="13" spans="1:4" x14ac:dyDescent="0.25">
      <c r="A13" s="8" t="s">
        <v>304</v>
      </c>
      <c r="B13" s="8"/>
      <c r="C13" s="8"/>
      <c r="D13" s="8"/>
    </row>
    <row r="14" spans="1:4" x14ac:dyDescent="0.25">
      <c r="A14" s="8" t="s">
        <v>305</v>
      </c>
      <c r="B14" s="8"/>
      <c r="C14" s="8"/>
      <c r="D14" s="8"/>
    </row>
    <row r="15" spans="1:4" x14ac:dyDescent="0.25">
      <c r="A15" s="8" t="s">
        <v>38</v>
      </c>
      <c r="B15" s="8"/>
      <c r="C15" s="8"/>
      <c r="D15" s="8"/>
    </row>
    <row r="16" spans="1:4" x14ac:dyDescent="0.25">
      <c r="A16" s="8" t="s">
        <v>316</v>
      </c>
      <c r="B16" s="8"/>
      <c r="C16" s="8"/>
      <c r="D16" s="8"/>
    </row>
    <row r="17" spans="1:4" x14ac:dyDescent="0.25">
      <c r="A17" s="8" t="s">
        <v>367</v>
      </c>
      <c r="B17" s="8"/>
      <c r="C17" s="8"/>
      <c r="D17" s="8"/>
    </row>
    <row r="18" spans="1:4" x14ac:dyDescent="0.25">
      <c r="A18" s="8" t="s">
        <v>283</v>
      </c>
      <c r="B18" s="8"/>
      <c r="C18" s="8"/>
      <c r="D18" s="8"/>
    </row>
    <row r="19" spans="1:4" x14ac:dyDescent="0.25">
      <c r="A19" s="8" t="s">
        <v>39</v>
      </c>
      <c r="B19" s="8"/>
      <c r="C19" s="8"/>
      <c r="D19" s="8"/>
    </row>
    <row r="20" spans="1:4" x14ac:dyDescent="0.25">
      <c r="A20" s="8" t="s">
        <v>317</v>
      </c>
      <c r="B20" s="8"/>
      <c r="C20" s="8"/>
      <c r="D20" s="8"/>
    </row>
    <row r="21" spans="1:4" x14ac:dyDescent="0.25">
      <c r="A21" s="8" t="s">
        <v>318</v>
      </c>
      <c r="B21" s="8"/>
      <c r="C21" s="8"/>
      <c r="D21" s="8"/>
    </row>
    <row r="22" spans="1:4" x14ac:dyDescent="0.25">
      <c r="A22" s="8" t="s">
        <v>319</v>
      </c>
      <c r="B22" s="8"/>
      <c r="C22" s="8"/>
      <c r="D22" s="8"/>
    </row>
    <row r="23" spans="1:4" x14ac:dyDescent="0.25">
      <c r="A23" s="8"/>
      <c r="B23" s="8"/>
      <c r="C23" s="8"/>
      <c r="D23" s="8"/>
    </row>
    <row r="24" spans="1:4" x14ac:dyDescent="0.25">
      <c r="A24" s="8" t="s">
        <v>77</v>
      </c>
      <c r="B24" s="8"/>
      <c r="C24" s="8"/>
      <c r="D24" s="8"/>
    </row>
    <row r="25" spans="1:4" x14ac:dyDescent="0.25">
      <c r="A25" s="8" t="s">
        <v>284</v>
      </c>
      <c r="B25" s="8"/>
      <c r="C25" s="8"/>
      <c r="D25" s="8"/>
    </row>
    <row r="26" spans="1:4" x14ac:dyDescent="0.25">
      <c r="A26" s="8" t="s">
        <v>315</v>
      </c>
      <c r="B26" s="8"/>
      <c r="C26" s="8"/>
      <c r="D26" s="8"/>
    </row>
    <row r="27" spans="1:4" x14ac:dyDescent="0.25">
      <c r="A27" s="8" t="s">
        <v>285</v>
      </c>
      <c r="B27" s="8"/>
      <c r="C27" s="8"/>
      <c r="D27" s="8"/>
    </row>
    <row r="28" spans="1:4" x14ac:dyDescent="0.25">
      <c r="A28" s="8"/>
      <c r="B28" s="8"/>
      <c r="C28" s="8"/>
      <c r="D28" s="8"/>
    </row>
    <row r="29" spans="1:4" x14ac:dyDescent="0.25">
      <c r="A29" s="8" t="s">
        <v>40</v>
      </c>
      <c r="B29" s="8" t="s">
        <v>320</v>
      </c>
      <c r="C29" s="8"/>
      <c r="D29" s="8"/>
    </row>
    <row r="30" spans="1:4" x14ac:dyDescent="0.25">
      <c r="A30" s="8"/>
      <c r="B30" s="8"/>
      <c r="C30" s="8"/>
      <c r="D30" s="8"/>
    </row>
    <row r="31" spans="1:4" x14ac:dyDescent="0.25">
      <c r="A31" s="8" t="s">
        <v>41</v>
      </c>
      <c r="B31" s="11" t="s">
        <v>42</v>
      </c>
      <c r="C31" s="8"/>
      <c r="D31" s="8"/>
    </row>
    <row r="32" spans="1:4" x14ac:dyDescent="0.25">
      <c r="A32" s="8"/>
      <c r="B32" s="8"/>
      <c r="C32" s="8"/>
      <c r="D32" s="8"/>
    </row>
    <row r="33" spans="1:4" x14ac:dyDescent="0.25">
      <c r="A33" s="8" t="s">
        <v>43</v>
      </c>
      <c r="B33" s="12" t="s">
        <v>44</v>
      </c>
      <c r="C33" s="8"/>
      <c r="D33" s="8"/>
    </row>
    <row r="34" spans="1:4" x14ac:dyDescent="0.25">
      <c r="A34" s="8"/>
      <c r="B34" s="8"/>
      <c r="C34" s="8"/>
      <c r="D34" s="8"/>
    </row>
    <row r="35" spans="1:4" x14ac:dyDescent="0.25">
      <c r="A35" s="8" t="s">
        <v>45</v>
      </c>
      <c r="B35" s="13">
        <v>72.862716499873002</v>
      </c>
      <c r="C35" s="8"/>
      <c r="D35" s="8"/>
    </row>
    <row r="36" spans="1:4" x14ac:dyDescent="0.25">
      <c r="A36" s="8"/>
      <c r="B36" s="8"/>
      <c r="C36" s="8"/>
      <c r="D36" s="8"/>
    </row>
    <row r="37" spans="1:4" x14ac:dyDescent="0.25">
      <c r="A37" s="8" t="s">
        <v>46</v>
      </c>
      <c r="B37" s="13" t="s">
        <v>321</v>
      </c>
      <c r="C37" s="8"/>
      <c r="D37" s="8"/>
    </row>
    <row r="38" spans="1:4" x14ac:dyDescent="0.25">
      <c r="A38" s="8"/>
      <c r="B38" s="8"/>
      <c r="C38" s="8"/>
      <c r="D38" s="8"/>
    </row>
    <row r="39" spans="1:4" x14ac:dyDescent="0.25">
      <c r="A39" s="8" t="s">
        <v>47</v>
      </c>
      <c r="B39" s="13">
        <v>9.9999999999999995E-8</v>
      </c>
      <c r="C39" s="8"/>
      <c r="D39" s="8"/>
    </row>
    <row r="40" spans="1:4" x14ac:dyDescent="0.25">
      <c r="A40" s="8"/>
      <c r="B40" s="8"/>
      <c r="C40" s="8"/>
      <c r="D40" s="8"/>
    </row>
    <row r="41" spans="1:4" x14ac:dyDescent="0.25">
      <c r="A41" s="8" t="s">
        <v>48</v>
      </c>
      <c r="B41" s="13">
        <v>2.8376234695314999E-10</v>
      </c>
      <c r="C41" s="8"/>
      <c r="D41" s="8"/>
    </row>
    <row r="42" spans="1:4" x14ac:dyDescent="0.25">
      <c r="A42" s="8"/>
      <c r="B42" s="8"/>
      <c r="C42" s="8"/>
      <c r="D42" s="8"/>
    </row>
    <row r="43" spans="1:4" x14ac:dyDescent="0.25">
      <c r="A43" s="8" t="s">
        <v>49</v>
      </c>
      <c r="B43" s="8" t="s">
        <v>50</v>
      </c>
      <c r="C43" s="8"/>
      <c r="D43" s="8"/>
    </row>
    <row r="44" spans="1:4" x14ac:dyDescent="0.25">
      <c r="A44" s="8"/>
      <c r="B44" s="8"/>
      <c r="C44" s="8"/>
      <c r="D44" s="8"/>
    </row>
    <row r="45" spans="1:4" x14ac:dyDescent="0.25">
      <c r="A45" s="8" t="s">
        <v>51</v>
      </c>
      <c r="B45" s="8" t="s">
        <v>322</v>
      </c>
      <c r="C45" s="8"/>
      <c r="D45" s="8"/>
    </row>
    <row r="46" spans="1:4" x14ac:dyDescent="0.25">
      <c r="A46" s="8"/>
      <c r="B46" s="8"/>
      <c r="C46" s="8"/>
      <c r="D46" s="8"/>
    </row>
    <row r="47" spans="1:4" x14ac:dyDescent="0.25">
      <c r="A47" s="8" t="s">
        <v>52</v>
      </c>
      <c r="B47" s="13">
        <v>4541</v>
      </c>
      <c r="C47" s="8"/>
      <c r="D47" s="8"/>
    </row>
    <row r="48" spans="1:4" x14ac:dyDescent="0.25">
      <c r="A48" s="8"/>
      <c r="B48" s="8"/>
      <c r="C48" s="8"/>
      <c r="D48" s="8"/>
    </row>
    <row r="49" spans="1:4" x14ac:dyDescent="0.25">
      <c r="A49" s="8" t="s">
        <v>53</v>
      </c>
      <c r="B49" s="13" t="s">
        <v>321</v>
      </c>
      <c r="C49" s="8"/>
      <c r="D49" s="8"/>
    </row>
    <row r="50" spans="1:4" x14ac:dyDescent="0.25">
      <c r="A50" s="8"/>
      <c r="B50" s="8"/>
      <c r="C50" s="8"/>
      <c r="D50" s="8"/>
    </row>
    <row r="51" spans="1:4" x14ac:dyDescent="0.25">
      <c r="A51" s="8" t="s">
        <v>54</v>
      </c>
      <c r="B51" s="13" t="s">
        <v>321</v>
      </c>
      <c r="C51" s="8"/>
      <c r="D51" s="8"/>
    </row>
    <row r="52" spans="1:4" x14ac:dyDescent="0.25">
      <c r="A52" s="8"/>
      <c r="B52" s="8"/>
      <c r="C52" s="8"/>
      <c r="D52" s="8"/>
    </row>
    <row r="53" spans="1:4" x14ac:dyDescent="0.25">
      <c r="A53" s="8" t="s">
        <v>55</v>
      </c>
      <c r="B53" s="8" t="s">
        <v>363</v>
      </c>
      <c r="C53" s="8"/>
      <c r="D53" s="8"/>
    </row>
    <row r="54" spans="1:4" x14ac:dyDescent="0.25">
      <c r="A54" s="8" t="s">
        <v>56</v>
      </c>
      <c r="B54" s="8" t="s">
        <v>57</v>
      </c>
      <c r="C54" s="8"/>
      <c r="D54" s="8"/>
    </row>
    <row r="55" spans="1:4" x14ac:dyDescent="0.25">
      <c r="A55" s="8" t="s">
        <v>58</v>
      </c>
      <c r="B55" s="8" t="s">
        <v>57</v>
      </c>
      <c r="C55" s="8"/>
      <c r="D55" s="8"/>
    </row>
    <row r="56" spans="1:4" x14ac:dyDescent="0.25">
      <c r="A56" s="8" t="s">
        <v>59</v>
      </c>
      <c r="B56" s="8" t="s">
        <v>57</v>
      </c>
      <c r="C56" s="8"/>
      <c r="D56" s="8"/>
    </row>
    <row r="57" spans="1:4" x14ac:dyDescent="0.25">
      <c r="A57" s="8" t="s">
        <v>60</v>
      </c>
      <c r="B57" s="8" t="s">
        <v>363</v>
      </c>
      <c r="C57" s="8"/>
      <c r="D57" s="8"/>
    </row>
    <row r="58" spans="1:4" x14ac:dyDescent="0.25">
      <c r="A58" s="8"/>
      <c r="B58" s="8"/>
      <c r="C58" s="8"/>
      <c r="D58" s="8"/>
    </row>
    <row r="59" spans="1:4" x14ac:dyDescent="0.25">
      <c r="A59" s="8" t="s">
        <v>203</v>
      </c>
      <c r="B59" s="8"/>
      <c r="C59" s="8"/>
      <c r="D59" s="8"/>
    </row>
    <row r="60" spans="1:4" x14ac:dyDescent="0.25">
      <c r="A60" s="8"/>
      <c r="B60" s="8"/>
      <c r="C60" s="8"/>
      <c r="D60" s="8"/>
    </row>
    <row r="61" spans="1:4" x14ac:dyDescent="0.25">
      <c r="A61" s="8" t="s">
        <v>273</v>
      </c>
      <c r="B61" s="8"/>
      <c r="C61" s="8"/>
      <c r="D61" s="8"/>
    </row>
    <row r="62" spans="1:4" x14ac:dyDescent="0.25">
      <c r="A62" s="8" t="s">
        <v>302</v>
      </c>
      <c r="B62" s="8"/>
      <c r="C62" s="8"/>
      <c r="D62" s="8"/>
    </row>
    <row r="63" spans="1:4" x14ac:dyDescent="0.25">
      <c r="A63" s="8" t="s">
        <v>364</v>
      </c>
      <c r="B63" s="8"/>
      <c r="C63" s="8"/>
      <c r="D63" s="8"/>
    </row>
    <row r="64" spans="1:4" x14ac:dyDescent="0.25">
      <c r="A64" s="8"/>
      <c r="B64" s="8"/>
      <c r="C64" s="8"/>
      <c r="D64" s="8"/>
    </row>
    <row r="65" spans="1:4" x14ac:dyDescent="0.25">
      <c r="A65" s="8" t="s">
        <v>61</v>
      </c>
      <c r="B65" s="8"/>
      <c r="C65" s="8"/>
      <c r="D65" s="8"/>
    </row>
    <row r="66" spans="1:4" x14ac:dyDescent="0.25">
      <c r="A66" s="8"/>
      <c r="B66" s="8"/>
      <c r="C66" s="8"/>
      <c r="D66" s="8"/>
    </row>
    <row r="67" spans="1:4" x14ac:dyDescent="0.25">
      <c r="A67" s="8" t="s">
        <v>62</v>
      </c>
      <c r="B67" s="8"/>
      <c r="C67" s="8"/>
      <c r="D67" s="8"/>
    </row>
    <row r="68" spans="1:4" x14ac:dyDescent="0.25">
      <c r="A68" s="8" t="s">
        <v>63</v>
      </c>
      <c r="B68" s="8"/>
      <c r="C68" s="8"/>
      <c r="D68" s="8"/>
    </row>
    <row r="69" spans="1:4" x14ac:dyDescent="0.25">
      <c r="A69" s="8" t="s">
        <v>64</v>
      </c>
      <c r="B69" s="8"/>
      <c r="C69" s="8"/>
      <c r="D69" s="8"/>
    </row>
    <row r="70" spans="1:4" x14ac:dyDescent="0.25">
      <c r="A70" s="8" t="s">
        <v>65</v>
      </c>
      <c r="B70" s="8"/>
      <c r="C70" s="8"/>
      <c r="D70" s="8"/>
    </row>
    <row r="71" spans="1:4" x14ac:dyDescent="0.25">
      <c r="A71" s="8" t="s">
        <v>66</v>
      </c>
      <c r="B71" s="8"/>
      <c r="C71" s="8"/>
      <c r="D71" s="8"/>
    </row>
    <row r="72" spans="1:4" x14ac:dyDescent="0.25">
      <c r="A72" s="8" t="s">
        <v>67</v>
      </c>
      <c r="B72" s="8"/>
      <c r="C72" s="8"/>
      <c r="D72" s="8"/>
    </row>
    <row r="73" spans="1:4" x14ac:dyDescent="0.25">
      <c r="A73" s="8" t="s">
        <v>68</v>
      </c>
      <c r="B73" s="8"/>
      <c r="C73" s="8"/>
      <c r="D73" s="8"/>
    </row>
    <row r="74" spans="1:4" x14ac:dyDescent="0.25">
      <c r="A74" s="8" t="s">
        <v>69</v>
      </c>
      <c r="B74" s="8"/>
      <c r="C74" s="8"/>
      <c r="D74" s="8"/>
    </row>
    <row r="75" spans="1:4" x14ac:dyDescent="0.25">
      <c r="A75" s="8" t="s">
        <v>70</v>
      </c>
      <c r="B75" s="8"/>
      <c r="C75" s="8"/>
      <c r="D75" s="8"/>
    </row>
    <row r="76" spans="1:4" x14ac:dyDescent="0.25">
      <c r="A76" s="8"/>
      <c r="B76" s="8"/>
      <c r="C76" s="8"/>
      <c r="D76" s="8"/>
    </row>
    <row r="77" spans="1:4" x14ac:dyDescent="0.25">
      <c r="A77" s="8" t="s">
        <v>71</v>
      </c>
      <c r="B77" s="8"/>
      <c r="C77" s="8"/>
      <c r="D77" s="8"/>
    </row>
    <row r="78" spans="1:4" x14ac:dyDescent="0.25">
      <c r="A78" s="8"/>
      <c r="B78" s="8"/>
      <c r="C78" s="8"/>
      <c r="D78" s="8"/>
    </row>
    <row r="79" spans="1:4" x14ac:dyDescent="0.25">
      <c r="A79" s="8" t="s">
        <v>62</v>
      </c>
      <c r="B79" s="8"/>
      <c r="C79" s="8"/>
      <c r="D79" s="8"/>
    </row>
    <row r="80" spans="1:4" x14ac:dyDescent="0.25">
      <c r="A80" s="8" t="s">
        <v>72</v>
      </c>
      <c r="B80" s="8"/>
      <c r="C80" s="8"/>
      <c r="D80" s="8"/>
    </row>
    <row r="81" spans="1:4" x14ac:dyDescent="0.25">
      <c r="A81" s="8" t="s">
        <v>98</v>
      </c>
      <c r="B81" s="8" t="s">
        <v>99</v>
      </c>
      <c r="C81" s="8" t="s">
        <v>100</v>
      </c>
      <c r="D81" s="8" t="s">
        <v>101</v>
      </c>
    </row>
    <row r="82" spans="1:4" x14ac:dyDescent="0.25">
      <c r="A82" s="8" t="s">
        <v>102</v>
      </c>
      <c r="B82" s="8" t="s">
        <v>228</v>
      </c>
      <c r="C82" s="8" t="s">
        <v>323</v>
      </c>
      <c r="D82" s="8" t="s">
        <v>103</v>
      </c>
    </row>
    <row r="83" spans="1:4" x14ac:dyDescent="0.25">
      <c r="A83" s="8" t="s">
        <v>104</v>
      </c>
      <c r="B83" s="8" t="s">
        <v>105</v>
      </c>
      <c r="C83" s="8" t="s">
        <v>106</v>
      </c>
      <c r="D83" s="8" t="s">
        <v>107</v>
      </c>
    </row>
    <row r="84" spans="1:4" x14ac:dyDescent="0.25">
      <c r="A84" s="8" t="s">
        <v>229</v>
      </c>
      <c r="B84" s="8" t="s">
        <v>324</v>
      </c>
      <c r="C84" s="8" t="s">
        <v>108</v>
      </c>
      <c r="D84" s="8" t="s">
        <v>109</v>
      </c>
    </row>
    <row r="85" spans="1:4" x14ac:dyDescent="0.25">
      <c r="A85" s="8" t="s">
        <v>110</v>
      </c>
      <c r="B85" s="8" t="s">
        <v>111</v>
      </c>
      <c r="C85" s="8" t="s">
        <v>112</v>
      </c>
      <c r="D85" s="8" t="s">
        <v>230</v>
      </c>
    </row>
    <row r="86" spans="1:4" x14ac:dyDescent="0.25">
      <c r="A86" s="8" t="s">
        <v>325</v>
      </c>
      <c r="B86" s="8" t="s">
        <v>113</v>
      </c>
      <c r="C86" s="8" t="s">
        <v>114</v>
      </c>
      <c r="D86" s="8" t="s">
        <v>115</v>
      </c>
    </row>
    <row r="87" spans="1:4" x14ac:dyDescent="0.25">
      <c r="A87" s="8" t="s">
        <v>116</v>
      </c>
      <c r="B87" s="8" t="s">
        <v>117</v>
      </c>
      <c r="C87" s="8" t="s">
        <v>231</v>
      </c>
      <c r="D87" s="8" t="s">
        <v>326</v>
      </c>
    </row>
    <row r="88" spans="1:4" x14ac:dyDescent="0.25">
      <c r="A88" s="8" t="s">
        <v>118</v>
      </c>
      <c r="B88" s="8" t="s">
        <v>119</v>
      </c>
      <c r="C88" s="8" t="s">
        <v>120</v>
      </c>
      <c r="D88" s="8" t="s">
        <v>121</v>
      </c>
    </row>
    <row r="89" spans="1:4" x14ac:dyDescent="0.25">
      <c r="A89" s="8" t="s">
        <v>122</v>
      </c>
      <c r="B89" s="8" t="s">
        <v>232</v>
      </c>
      <c r="C89" s="8" t="s">
        <v>327</v>
      </c>
      <c r="D89" s="8" t="s">
        <v>123</v>
      </c>
    </row>
    <row r="90" spans="1:4" x14ac:dyDescent="0.25">
      <c r="A90" s="8" t="s">
        <v>124</v>
      </c>
      <c r="B90" s="8" t="s">
        <v>125</v>
      </c>
      <c r="C90" s="8" t="s">
        <v>126</v>
      </c>
      <c r="D90" s="8" t="s">
        <v>127</v>
      </c>
    </row>
    <row r="91" spans="1:4" x14ac:dyDescent="0.25">
      <c r="A91" s="8" t="s">
        <v>233</v>
      </c>
      <c r="B91" s="8" t="s">
        <v>328</v>
      </c>
      <c r="C91" s="8" t="s">
        <v>128</v>
      </c>
      <c r="D91" s="8" t="s">
        <v>129</v>
      </c>
    </row>
    <row r="92" spans="1:4" x14ac:dyDescent="0.25">
      <c r="A92" s="8" t="s">
        <v>130</v>
      </c>
      <c r="B92" s="8" t="s">
        <v>131</v>
      </c>
      <c r="C92" s="8" t="s">
        <v>132</v>
      </c>
      <c r="D92" s="8" t="s">
        <v>234</v>
      </c>
    </row>
    <row r="93" spans="1:4" x14ac:dyDescent="0.25">
      <c r="A93" s="8" t="s">
        <v>329</v>
      </c>
      <c r="B93" s="8" t="s">
        <v>133</v>
      </c>
      <c r="C93" s="8" t="s">
        <v>134</v>
      </c>
      <c r="D93" s="8" t="s">
        <v>135</v>
      </c>
    </row>
    <row r="94" spans="1:4" x14ac:dyDescent="0.25">
      <c r="A94" s="8" t="s">
        <v>136</v>
      </c>
      <c r="B94" s="8" t="s">
        <v>137</v>
      </c>
      <c r="C94" s="8" t="s">
        <v>235</v>
      </c>
      <c r="D94" s="8" t="s">
        <v>330</v>
      </c>
    </row>
    <row r="95" spans="1:4" x14ac:dyDescent="0.25">
      <c r="A95" s="8" t="s">
        <v>138</v>
      </c>
      <c r="B95" s="8" t="s">
        <v>139</v>
      </c>
      <c r="C95" s="8" t="s">
        <v>140</v>
      </c>
      <c r="D95" s="8" t="s">
        <v>141</v>
      </c>
    </row>
    <row r="96" spans="1:4" x14ac:dyDescent="0.25">
      <c r="A96" s="8" t="s">
        <v>142</v>
      </c>
      <c r="B96" s="8" t="s">
        <v>236</v>
      </c>
      <c r="C96" s="8" t="s">
        <v>331</v>
      </c>
      <c r="D96" s="8" t="s">
        <v>143</v>
      </c>
    </row>
    <row r="97" spans="1:4" x14ac:dyDescent="0.25">
      <c r="A97" s="8" t="s">
        <v>144</v>
      </c>
      <c r="B97" s="8" t="s">
        <v>145</v>
      </c>
      <c r="C97" s="8" t="s">
        <v>146</v>
      </c>
      <c r="D97" s="8" t="s">
        <v>147</v>
      </c>
    </row>
    <row r="98" spans="1:4" x14ac:dyDescent="0.25">
      <c r="A98" s="8" t="s">
        <v>237</v>
      </c>
      <c r="B98" s="8" t="s">
        <v>332</v>
      </c>
      <c r="C98" s="8" t="s">
        <v>148</v>
      </c>
      <c r="D98" s="8" t="s">
        <v>149</v>
      </c>
    </row>
    <row r="99" spans="1:4" x14ac:dyDescent="0.25">
      <c r="A99" s="8" t="s">
        <v>150</v>
      </c>
      <c r="B99" s="8" t="s">
        <v>151</v>
      </c>
      <c r="C99" s="8" t="s">
        <v>152</v>
      </c>
      <c r="D99" s="8" t="s">
        <v>238</v>
      </c>
    </row>
    <row r="100" spans="1:4" x14ac:dyDescent="0.25">
      <c r="A100" s="8" t="s">
        <v>333</v>
      </c>
      <c r="B100" s="8" t="s">
        <v>153</v>
      </c>
      <c r="C100" s="8" t="s">
        <v>154</v>
      </c>
      <c r="D100" s="8" t="s">
        <v>155</v>
      </c>
    </row>
    <row r="101" spans="1:4" x14ac:dyDescent="0.25">
      <c r="A101" s="8" t="s">
        <v>156</v>
      </c>
      <c r="B101" s="8" t="s">
        <v>157</v>
      </c>
      <c r="C101" s="8" t="s">
        <v>239</v>
      </c>
      <c r="D101" s="8" t="s">
        <v>334</v>
      </c>
    </row>
    <row r="102" spans="1:4" x14ac:dyDescent="0.25">
      <c r="A102" s="8" t="s">
        <v>158</v>
      </c>
      <c r="B102" s="8" t="s">
        <v>159</v>
      </c>
      <c r="C102" s="8" t="s">
        <v>160</v>
      </c>
      <c r="D102" s="8" t="s">
        <v>161</v>
      </c>
    </row>
    <row r="103" spans="1:4" x14ac:dyDescent="0.25">
      <c r="A103" s="8" t="s">
        <v>162</v>
      </c>
      <c r="B103" s="8" t="s">
        <v>240</v>
      </c>
      <c r="C103" s="8" t="s">
        <v>335</v>
      </c>
      <c r="D103" s="8" t="s">
        <v>163</v>
      </c>
    </row>
    <row r="104" spans="1:4" x14ac:dyDescent="0.25">
      <c r="A104" s="8" t="s">
        <v>164</v>
      </c>
      <c r="B104" s="8" t="s">
        <v>165</v>
      </c>
      <c r="C104" s="8" t="s">
        <v>166</v>
      </c>
      <c r="D104" s="8" t="s">
        <v>167</v>
      </c>
    </row>
    <row r="105" spans="1:4" x14ac:dyDescent="0.25">
      <c r="A105" s="8" t="s">
        <v>241</v>
      </c>
      <c r="B105" s="8" t="s">
        <v>336</v>
      </c>
      <c r="C105" s="8" t="s">
        <v>168</v>
      </c>
      <c r="D105" s="8" t="s">
        <v>169</v>
      </c>
    </row>
    <row r="106" spans="1:4" x14ac:dyDescent="0.25">
      <c r="A106" s="8" t="s">
        <v>170</v>
      </c>
      <c r="B106" s="8" t="s">
        <v>171</v>
      </c>
      <c r="C106" s="8" t="s">
        <v>172</v>
      </c>
      <c r="D106" s="8" t="s">
        <v>242</v>
      </c>
    </row>
    <row r="107" spans="1:4" x14ac:dyDescent="0.25">
      <c r="A107" s="8" t="s">
        <v>337</v>
      </c>
      <c r="B107" s="8" t="s">
        <v>173</v>
      </c>
      <c r="C107" s="8" t="s">
        <v>174</v>
      </c>
      <c r="D107" s="8" t="s">
        <v>175</v>
      </c>
    </row>
    <row r="108" spans="1:4" x14ac:dyDescent="0.25">
      <c r="A108" s="8" t="s">
        <v>176</v>
      </c>
      <c r="B108" s="8" t="s">
        <v>177</v>
      </c>
      <c r="C108" s="8" t="s">
        <v>243</v>
      </c>
      <c r="D108" s="8" t="s">
        <v>338</v>
      </c>
    </row>
    <row r="109" spans="1:4" x14ac:dyDescent="0.25">
      <c r="A109" s="8" t="s">
        <v>178</v>
      </c>
      <c r="B109" s="8" t="s">
        <v>179</v>
      </c>
      <c r="C109" s="8" t="s">
        <v>180</v>
      </c>
      <c r="D109" s="8" t="s">
        <v>181</v>
      </c>
    </row>
    <row r="110" spans="1:4" x14ac:dyDescent="0.25">
      <c r="A110" s="8" t="s">
        <v>182</v>
      </c>
      <c r="B110" s="8" t="s">
        <v>244</v>
      </c>
      <c r="C110" s="8" t="s">
        <v>339</v>
      </c>
      <c r="D110" s="8" t="s">
        <v>286</v>
      </c>
    </row>
    <row r="111" spans="1:4" x14ac:dyDescent="0.25">
      <c r="A111" s="8" t="s">
        <v>245</v>
      </c>
      <c r="B111" s="8" t="s">
        <v>287</v>
      </c>
      <c r="C111" s="8" t="s">
        <v>183</v>
      </c>
      <c r="D111" s="8" t="s">
        <v>184</v>
      </c>
    </row>
    <row r="112" spans="1:4" x14ac:dyDescent="0.25">
      <c r="A112" s="8" t="s">
        <v>246</v>
      </c>
      <c r="B112" s="8" t="s">
        <v>340</v>
      </c>
      <c r="C112" s="8" t="s">
        <v>247</v>
      </c>
      <c r="D112" s="8" t="s">
        <v>288</v>
      </c>
    </row>
    <row r="113" spans="1:4" x14ac:dyDescent="0.25">
      <c r="A113" s="8" t="s">
        <v>289</v>
      </c>
      <c r="B113" s="8" t="s">
        <v>290</v>
      </c>
      <c r="C113" s="8" t="s">
        <v>341</v>
      </c>
      <c r="D113" s="8" t="s">
        <v>291</v>
      </c>
    </row>
    <row r="114" spans="1:4" x14ac:dyDescent="0.25">
      <c r="A114" s="8" t="s">
        <v>342</v>
      </c>
      <c r="B114" s="8"/>
      <c r="C114" s="8"/>
      <c r="D114" s="8"/>
    </row>
    <row r="115" spans="1:4" x14ac:dyDescent="0.25">
      <c r="A115" s="8"/>
      <c r="B115" s="8"/>
      <c r="C115" s="8"/>
      <c r="D115" s="8"/>
    </row>
    <row r="116" spans="1:4" x14ac:dyDescent="0.25">
      <c r="A116" s="8" t="s">
        <v>62</v>
      </c>
      <c r="B116" s="8"/>
      <c r="C116" s="8"/>
      <c r="D116" s="8"/>
    </row>
    <row r="117" spans="1:4" x14ac:dyDescent="0.25">
      <c r="A117" s="8" t="s">
        <v>73</v>
      </c>
      <c r="B117" s="8"/>
      <c r="C117" s="8"/>
      <c r="D117" s="8"/>
    </row>
    <row r="118" spans="1:4" x14ac:dyDescent="0.25">
      <c r="A118" s="8" t="s">
        <v>292</v>
      </c>
      <c r="B118" s="8" t="s">
        <v>293</v>
      </c>
      <c r="C118" s="8" t="s">
        <v>294</v>
      </c>
      <c r="D118" s="8" t="s">
        <v>295</v>
      </c>
    </row>
    <row r="119" spans="1:4" x14ac:dyDescent="0.25">
      <c r="A119" s="8" t="s">
        <v>296</v>
      </c>
      <c r="B119" s="8" t="s">
        <v>297</v>
      </c>
      <c r="C119" s="8" t="s">
        <v>185</v>
      </c>
      <c r="D119" s="8" t="s">
        <v>204</v>
      </c>
    </row>
    <row r="120" spans="1:4" x14ac:dyDescent="0.25">
      <c r="A120" s="8" t="s">
        <v>248</v>
      </c>
      <c r="B120" s="8" t="s">
        <v>186</v>
      </c>
      <c r="C120" s="8" t="s">
        <v>205</v>
      </c>
      <c r="D120" s="8" t="s">
        <v>249</v>
      </c>
    </row>
    <row r="121" spans="1:4" x14ac:dyDescent="0.25">
      <c r="A121" s="8" t="s">
        <v>343</v>
      </c>
      <c r="B121" s="8" t="s">
        <v>187</v>
      </c>
      <c r="C121" s="8" t="s">
        <v>206</v>
      </c>
      <c r="D121" s="8" t="s">
        <v>250</v>
      </c>
    </row>
    <row r="122" spans="1:4" x14ac:dyDescent="0.25">
      <c r="A122" s="8" t="s">
        <v>344</v>
      </c>
      <c r="B122" s="8" t="s">
        <v>188</v>
      </c>
      <c r="C122" s="8" t="s">
        <v>207</v>
      </c>
      <c r="D122" s="8" t="s">
        <v>251</v>
      </c>
    </row>
    <row r="123" spans="1:4" x14ac:dyDescent="0.25">
      <c r="A123" s="8" t="s">
        <v>345</v>
      </c>
      <c r="B123" s="8" t="s">
        <v>189</v>
      </c>
      <c r="C123" s="8" t="s">
        <v>208</v>
      </c>
      <c r="D123" s="8" t="s">
        <v>252</v>
      </c>
    </row>
    <row r="124" spans="1:4" x14ac:dyDescent="0.25">
      <c r="A124" s="8" t="s">
        <v>346</v>
      </c>
      <c r="B124" s="8" t="s">
        <v>190</v>
      </c>
      <c r="C124" s="8" t="s">
        <v>209</v>
      </c>
      <c r="D124" s="8" t="s">
        <v>253</v>
      </c>
    </row>
    <row r="125" spans="1:4" x14ac:dyDescent="0.25">
      <c r="A125" s="8" t="s">
        <v>347</v>
      </c>
      <c r="B125" s="8" t="s">
        <v>191</v>
      </c>
      <c r="C125" s="8" t="s">
        <v>210</v>
      </c>
      <c r="D125" s="8" t="s">
        <v>254</v>
      </c>
    </row>
    <row r="126" spans="1:4" x14ac:dyDescent="0.25">
      <c r="A126" s="8" t="s">
        <v>348</v>
      </c>
      <c r="B126" s="8" t="s">
        <v>192</v>
      </c>
      <c r="C126" s="8" t="s">
        <v>211</v>
      </c>
      <c r="D126" s="8" t="s">
        <v>255</v>
      </c>
    </row>
    <row r="127" spans="1:4" x14ac:dyDescent="0.25">
      <c r="A127" s="8" t="s">
        <v>349</v>
      </c>
      <c r="B127" s="8" t="s">
        <v>193</v>
      </c>
      <c r="C127" s="8" t="s">
        <v>212</v>
      </c>
      <c r="D127" s="8" t="s">
        <v>256</v>
      </c>
    </row>
    <row r="128" spans="1:4" x14ac:dyDescent="0.25">
      <c r="A128" s="8" t="s">
        <v>350</v>
      </c>
      <c r="B128" s="8" t="s">
        <v>194</v>
      </c>
      <c r="C128" s="8" t="s">
        <v>213</v>
      </c>
      <c r="D128" s="8" t="s">
        <v>257</v>
      </c>
    </row>
    <row r="129" spans="1:4" x14ac:dyDescent="0.25">
      <c r="A129" s="8" t="s">
        <v>351</v>
      </c>
      <c r="B129" s="8" t="s">
        <v>195</v>
      </c>
      <c r="C129" s="8" t="s">
        <v>214</v>
      </c>
      <c r="D129" s="8" t="s">
        <v>258</v>
      </c>
    </row>
    <row r="130" spans="1:4" x14ac:dyDescent="0.25">
      <c r="A130" s="8" t="s">
        <v>352</v>
      </c>
      <c r="B130" s="8" t="s">
        <v>196</v>
      </c>
      <c r="C130" s="8" t="s">
        <v>215</v>
      </c>
      <c r="D130" s="8" t="s">
        <v>259</v>
      </c>
    </row>
    <row r="131" spans="1:4" x14ac:dyDescent="0.25">
      <c r="A131" s="8" t="s">
        <v>353</v>
      </c>
      <c r="B131" s="8" t="s">
        <v>197</v>
      </c>
      <c r="C131" s="8" t="s">
        <v>216</v>
      </c>
      <c r="D131" s="8" t="s">
        <v>260</v>
      </c>
    </row>
    <row r="132" spans="1:4" x14ac:dyDescent="0.25">
      <c r="A132" s="8" t="s">
        <v>354</v>
      </c>
      <c r="B132" s="8" t="s">
        <v>198</v>
      </c>
      <c r="C132" s="8" t="s">
        <v>217</v>
      </c>
      <c r="D132" s="8" t="s">
        <v>261</v>
      </c>
    </row>
    <row r="133" spans="1:4" x14ac:dyDescent="0.25">
      <c r="A133" s="8" t="s">
        <v>355</v>
      </c>
      <c r="B133" s="8" t="s">
        <v>199</v>
      </c>
      <c r="C133" s="8" t="s">
        <v>218</v>
      </c>
      <c r="D133" s="8" t="s">
        <v>262</v>
      </c>
    </row>
    <row r="134" spans="1:4" x14ac:dyDescent="0.25">
      <c r="A134" s="8" t="s">
        <v>356</v>
      </c>
      <c r="B134" s="8" t="s">
        <v>200</v>
      </c>
      <c r="C134" s="8" t="s">
        <v>219</v>
      </c>
      <c r="D134" s="8" t="s">
        <v>263</v>
      </c>
    </row>
    <row r="135" spans="1:4" x14ac:dyDescent="0.25">
      <c r="A135" s="8" t="s">
        <v>357</v>
      </c>
      <c r="B135" s="8" t="s">
        <v>201</v>
      </c>
      <c r="C135" s="8" t="s">
        <v>220</v>
      </c>
      <c r="D135" s="8" t="s">
        <v>264</v>
      </c>
    </row>
    <row r="136" spans="1:4" x14ac:dyDescent="0.25">
      <c r="A136" s="8" t="s">
        <v>358</v>
      </c>
      <c r="B136" s="8" t="s">
        <v>202</v>
      </c>
      <c r="C136" s="8" t="s">
        <v>221</v>
      </c>
      <c r="D136" s="8" t="s">
        <v>265</v>
      </c>
    </row>
    <row r="137" spans="1:4" x14ac:dyDescent="0.25">
      <c r="A137" s="8" t="s">
        <v>359</v>
      </c>
      <c r="B137" s="8" t="s">
        <v>298</v>
      </c>
      <c r="C137" s="8" t="s">
        <v>266</v>
      </c>
      <c r="D137" s="8" t="s">
        <v>299</v>
      </c>
    </row>
    <row r="138" spans="1:4" x14ac:dyDescent="0.25">
      <c r="A138" s="8" t="s">
        <v>360</v>
      </c>
      <c r="B138" s="8" t="s">
        <v>300</v>
      </c>
      <c r="C138" s="8" t="s">
        <v>361</v>
      </c>
      <c r="D138" s="8" t="s">
        <v>362</v>
      </c>
    </row>
    <row r="139" spans="1:4" x14ac:dyDescent="0.25">
      <c r="A139" s="8"/>
      <c r="B139" s="8"/>
      <c r="C139" s="8"/>
      <c r="D139" s="8"/>
    </row>
    <row r="140" spans="1:4" x14ac:dyDescent="0.25">
      <c r="A140" s="8" t="s">
        <v>74</v>
      </c>
      <c r="B140" s="8"/>
      <c r="C140" s="8"/>
      <c r="D140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33A78-28C6-450D-89E2-B11D3953253D}">
  <dimension ref="A1:AV38"/>
  <sheetViews>
    <sheetView workbookViewId="0">
      <selection activeCell="B15" sqref="B15"/>
    </sheetView>
  </sheetViews>
  <sheetFormatPr defaultRowHeight="15" x14ac:dyDescent="0.25"/>
  <cols>
    <col min="1" max="1" width="9.85546875" bestFit="1" customWidth="1"/>
    <col min="2" max="2" width="8.42578125" customWidth="1"/>
    <col min="3" max="3" width="9.85546875" customWidth="1"/>
    <col min="4" max="4" width="8.85546875" customWidth="1"/>
    <col min="5" max="5" width="12.85546875" customWidth="1"/>
    <col min="6" max="6" width="9.7109375" customWidth="1"/>
    <col min="7" max="7" width="10.7109375" customWidth="1"/>
    <col min="8" max="8" width="11.5703125" customWidth="1"/>
    <col min="14" max="14" width="12.85546875" customWidth="1"/>
    <col min="16" max="16" width="11.5703125" bestFit="1" customWidth="1"/>
    <col min="17" max="17" width="10.28515625" customWidth="1"/>
    <col min="18" max="18" width="11.5703125" customWidth="1"/>
    <col min="19" max="19" width="4.28515625" customWidth="1"/>
    <col min="21" max="21" width="10.140625" customWidth="1"/>
    <col min="22" max="22" width="12.42578125" customWidth="1"/>
    <col min="23" max="23" width="9.85546875" bestFit="1" customWidth="1"/>
    <col min="25" max="25" width="10.7109375" customWidth="1"/>
    <col min="27" max="27" width="9.85546875" bestFit="1" customWidth="1"/>
    <col min="29" max="29" width="10.140625" customWidth="1"/>
    <col min="31" max="31" width="9.85546875" bestFit="1" customWidth="1"/>
    <col min="33" max="33" width="9.85546875" bestFit="1" customWidth="1"/>
    <col min="35" max="35" width="9.85546875" bestFit="1" customWidth="1"/>
    <col min="37" max="37" width="9.85546875" bestFit="1" customWidth="1"/>
    <col min="39" max="39" width="10" customWidth="1"/>
    <col min="41" max="41" width="9.7109375" customWidth="1"/>
    <col min="43" max="43" width="9.7109375" customWidth="1"/>
    <col min="45" max="45" width="9.5703125" bestFit="1" customWidth="1"/>
    <col min="47" max="47" width="10.140625" customWidth="1"/>
    <col min="48" max="48" width="11.7109375" customWidth="1"/>
  </cols>
  <sheetData>
    <row r="1" spans="1:48" ht="18.75" x14ac:dyDescent="0.3">
      <c r="A1" s="22" t="s">
        <v>271</v>
      </c>
    </row>
    <row r="2" spans="1:48" ht="18.75" x14ac:dyDescent="0.3">
      <c r="A2" s="22" t="s">
        <v>303</v>
      </c>
    </row>
    <row r="3" spans="1:48" x14ac:dyDescent="0.25">
      <c r="A3" t="s">
        <v>274</v>
      </c>
      <c r="I3" t="s">
        <v>80</v>
      </c>
    </row>
    <row r="4" spans="1:48" x14ac:dyDescent="0.25">
      <c r="E4" t="s">
        <v>81</v>
      </c>
      <c r="I4" t="s">
        <v>10</v>
      </c>
      <c r="J4" t="s">
        <v>11</v>
      </c>
      <c r="K4" t="s">
        <v>12</v>
      </c>
      <c r="L4" t="s">
        <v>13</v>
      </c>
      <c r="M4" t="s">
        <v>31</v>
      </c>
      <c r="N4" t="s">
        <v>224</v>
      </c>
    </row>
    <row r="5" spans="1:48" x14ac:dyDescent="0.25">
      <c r="D5" t="s">
        <v>28</v>
      </c>
      <c r="E5" s="5">
        <v>1000000</v>
      </c>
      <c r="F5" s="5">
        <v>1000</v>
      </c>
      <c r="G5" s="5">
        <v>0</v>
      </c>
      <c r="H5" s="2" t="s">
        <v>24</v>
      </c>
      <c r="I5" s="7">
        <v>3.0000000000000001E-5</v>
      </c>
      <c r="J5" s="7">
        <v>0</v>
      </c>
      <c r="K5" s="7">
        <v>3.0000000000000001E-5</v>
      </c>
      <c r="L5" s="7">
        <v>0</v>
      </c>
      <c r="M5" s="7">
        <v>0.05</v>
      </c>
      <c r="N5" s="7">
        <v>0</v>
      </c>
      <c r="O5" s="7"/>
      <c r="P5" s="7"/>
      <c r="Q5" s="7"/>
      <c r="R5" s="7"/>
    </row>
    <row r="6" spans="1:48" x14ac:dyDescent="0.25">
      <c r="E6" s="6" t="str">
        <f>[1]!WB(E5,"&lt;=",E15)</f>
        <v>=&lt;=</v>
      </c>
      <c r="F6" s="6" t="str">
        <f>[1]!WB(F5,"&lt;=",F15)</f>
        <v>&lt;=</v>
      </c>
      <c r="G6" s="6" t="str">
        <f>[1]!WB(G5,"&lt;=",G15)</f>
        <v>&lt;=</v>
      </c>
      <c r="I6" s="6" t="str">
        <f>[1]!WB(I5,"&lt;=",I7)</f>
        <v>=&lt;=</v>
      </c>
      <c r="J6" s="6" t="str">
        <f>[1]!WB(J5,"&lt;=",J7)</f>
        <v>&lt;=</v>
      </c>
      <c r="K6" s="6" t="str">
        <f>[1]!WB(K5,"&lt;=",K7)</f>
        <v>&lt;=</v>
      </c>
      <c r="L6" s="6" t="str">
        <f>[1]!WB(L5,"&lt;=",L7)</f>
        <v>&lt;=</v>
      </c>
      <c r="M6" s="6" t="str">
        <f>[1]!WB(M5,"&lt;=",M7)</f>
        <v>&lt;=</v>
      </c>
      <c r="N6" s="6" t="str">
        <f>[1]!WB(N5,"&lt;=",N7)</f>
        <v>=&lt;=</v>
      </c>
      <c r="O6" s="6"/>
      <c r="P6" s="6"/>
      <c r="Q6" s="6"/>
      <c r="R6" s="6"/>
    </row>
    <row r="7" spans="1:48" x14ac:dyDescent="0.25">
      <c r="D7" t="s">
        <v>29</v>
      </c>
      <c r="E7" s="5">
        <v>6700000</v>
      </c>
      <c r="F7" s="5">
        <v>6700000</v>
      </c>
      <c r="G7" s="5">
        <v>6700000</v>
      </c>
      <c r="H7" s="2" t="s">
        <v>26</v>
      </c>
      <c r="I7" s="3">
        <v>3.0000000000000001E-5</v>
      </c>
      <c r="J7" s="3">
        <v>1.0804373887194873E-4</v>
      </c>
      <c r="K7" s="3">
        <v>5.0000000000000002E-5</v>
      </c>
      <c r="L7" s="3">
        <v>1</v>
      </c>
      <c r="M7" s="3">
        <v>0.1</v>
      </c>
      <c r="N7" s="3">
        <v>0</v>
      </c>
      <c r="O7" s="3"/>
      <c r="P7" s="3"/>
      <c r="Q7" s="3"/>
      <c r="R7" s="3"/>
    </row>
    <row r="8" spans="1:48" x14ac:dyDescent="0.25">
      <c r="E8" s="6" t="str">
        <f>[1]!WB(E7,"&gt;=",E15)</f>
        <v>&gt;=</v>
      </c>
      <c r="F8" s="6" t="str">
        <f>[1]!WB(F7,"&gt;=",F15)</f>
        <v>&gt;=</v>
      </c>
      <c r="G8" s="6" t="str">
        <f>[1]!WB(G7,"&gt;=",G15)</f>
        <v>&gt;=</v>
      </c>
      <c r="I8" s="6" t="str">
        <f>[1]!WB(I7,"&lt;=",I9)</f>
        <v>&lt;=</v>
      </c>
      <c r="J8" s="6" t="str">
        <f>[1]!WB(J7,"&lt;=",J9)</f>
        <v>&lt;=</v>
      </c>
      <c r="K8" s="6" t="str">
        <f>[1]!WB(K7,"&lt;=",K9)</f>
        <v>=&lt;=</v>
      </c>
      <c r="L8" s="6" t="str">
        <f>[1]!WB(L7,"&lt;=",L9)</f>
        <v>=&lt;=</v>
      </c>
      <c r="M8" s="6" t="str">
        <f>[1]!WB(M7,"&lt;=",M9)</f>
        <v>=&lt;=</v>
      </c>
      <c r="N8" s="6" t="str">
        <f>[1]!WB(N7,"&lt;=",N9)</f>
        <v>=&lt;=</v>
      </c>
      <c r="O8" s="6"/>
      <c r="P8" s="6" t="s">
        <v>222</v>
      </c>
      <c r="Q8" s="24">
        <f>SUMPRODUCT(Q15:Q35,$U15:$U35)/Q9</f>
        <v>72.862716499873429</v>
      </c>
      <c r="R8" s="23">
        <f>SUMPRODUCT(R15:R35,$U15:$U35)/Q9</f>
        <v>6.4289879163833303</v>
      </c>
      <c r="S8" t="s">
        <v>306</v>
      </c>
    </row>
    <row r="9" spans="1:48" x14ac:dyDescent="0.25">
      <c r="H9" s="2" t="s">
        <v>25</v>
      </c>
      <c r="I9" s="7">
        <v>5.0000000000000002E-5</v>
      </c>
      <c r="J9" s="7">
        <v>0.05</v>
      </c>
      <c r="K9" s="7">
        <v>5.0000000000000002E-5</v>
      </c>
      <c r="L9" s="7">
        <v>1</v>
      </c>
      <c r="M9" s="7">
        <v>0.1</v>
      </c>
      <c r="N9" s="7">
        <v>9.9999999999999995E-7</v>
      </c>
      <c r="O9" s="7"/>
      <c r="P9" s="15" t="s">
        <v>79</v>
      </c>
      <c r="Q9" s="15">
        <v>19</v>
      </c>
      <c r="R9" s="15"/>
    </row>
    <row r="10" spans="1:48" x14ac:dyDescent="0.25">
      <c r="H10" s="2"/>
      <c r="I10" s="7"/>
      <c r="J10" s="7"/>
      <c r="K10" s="7"/>
      <c r="L10" s="7"/>
      <c r="M10" s="7"/>
      <c r="N10" s="7"/>
      <c r="O10" s="7"/>
      <c r="P10" s="21" t="s">
        <v>267</v>
      </c>
      <c r="Q10" s="21"/>
      <c r="R10" s="21"/>
    </row>
    <row r="11" spans="1:48" x14ac:dyDescent="0.25">
      <c r="B11" s="5" t="s">
        <v>18</v>
      </c>
      <c r="C11" t="s">
        <v>269</v>
      </c>
      <c r="H11" s="2"/>
      <c r="I11" s="7" t="s">
        <v>268</v>
      </c>
      <c r="J11" s="7"/>
      <c r="K11" s="7"/>
      <c r="L11" s="7"/>
      <c r="M11" s="7"/>
      <c r="N11" s="7"/>
      <c r="O11" s="7"/>
      <c r="P11" s="20" t="s">
        <v>270</v>
      </c>
      <c r="Q11" s="20"/>
      <c r="R11" s="20"/>
      <c r="W11" t="s">
        <v>308</v>
      </c>
    </row>
    <row r="12" spans="1:48" x14ac:dyDescent="0.25">
      <c r="B12" s="2" t="s">
        <v>227</v>
      </c>
      <c r="C12" t="s">
        <v>4</v>
      </c>
      <c r="D12" t="s">
        <v>4</v>
      </c>
      <c r="I12" s="3"/>
      <c r="J12" s="3"/>
      <c r="K12" s="3"/>
      <c r="L12" s="3"/>
      <c r="M12" s="3"/>
      <c r="N12" s="3"/>
      <c r="O12" s="3"/>
      <c r="Q12" s="3"/>
      <c r="R12" s="3"/>
    </row>
    <row r="13" spans="1:48" x14ac:dyDescent="0.25">
      <c r="B13" s="2" t="s">
        <v>14</v>
      </c>
      <c r="C13" s="2" t="s">
        <v>15</v>
      </c>
      <c r="D13" s="2" t="s">
        <v>225</v>
      </c>
      <c r="E13" s="2" t="s">
        <v>4</v>
      </c>
      <c r="F13" s="2" t="s">
        <v>4</v>
      </c>
      <c r="G13" s="2" t="s">
        <v>4</v>
      </c>
      <c r="H13" s="2"/>
      <c r="I13" s="2" t="s">
        <v>5</v>
      </c>
      <c r="J13" s="2" t="s">
        <v>5</v>
      </c>
      <c r="K13" s="2" t="s">
        <v>5</v>
      </c>
      <c r="L13" s="2" t="s">
        <v>5</v>
      </c>
      <c r="M13" s="2" t="s">
        <v>5</v>
      </c>
      <c r="N13" s="2" t="s">
        <v>5</v>
      </c>
      <c r="O13" s="2"/>
      <c r="P13" s="2" t="s">
        <v>16</v>
      </c>
      <c r="Q13" s="2" t="s">
        <v>282</v>
      </c>
      <c r="R13" s="2" t="s">
        <v>30</v>
      </c>
      <c r="U13" t="s">
        <v>83</v>
      </c>
      <c r="W13" t="s">
        <v>314</v>
      </c>
      <c r="X13">
        <v>6700000</v>
      </c>
      <c r="Z13" t="s">
        <v>275</v>
      </c>
      <c r="AB13" t="s">
        <v>272</v>
      </c>
      <c r="AD13" t="s">
        <v>93</v>
      </c>
      <c r="AF13" t="s">
        <v>92</v>
      </c>
      <c r="AH13" t="s">
        <v>276</v>
      </c>
      <c r="AJ13" t="s">
        <v>277</v>
      </c>
      <c r="AL13" t="s">
        <v>278</v>
      </c>
      <c r="AN13" t="s">
        <v>279</v>
      </c>
      <c r="AP13" t="s">
        <v>280</v>
      </c>
      <c r="AR13" t="s">
        <v>281</v>
      </c>
      <c r="AT13" t="s">
        <v>313</v>
      </c>
      <c r="AV13" t="s">
        <v>312</v>
      </c>
    </row>
    <row r="14" spans="1:48" x14ac:dyDescent="0.25">
      <c r="A14" s="26" t="s">
        <v>0</v>
      </c>
      <c r="B14" s="25" t="s">
        <v>27</v>
      </c>
      <c r="C14" s="25" t="s">
        <v>27</v>
      </c>
      <c r="D14" s="25" t="s">
        <v>226</v>
      </c>
      <c r="E14" s="25" t="s">
        <v>1</v>
      </c>
      <c r="F14" s="25" t="s">
        <v>2</v>
      </c>
      <c r="G14" s="25" t="s">
        <v>3</v>
      </c>
      <c r="H14" s="2"/>
      <c r="I14" s="25" t="s">
        <v>6</v>
      </c>
      <c r="J14" s="25" t="s">
        <v>7</v>
      </c>
      <c r="K14" s="25" t="s">
        <v>8</v>
      </c>
      <c r="L14" s="25" t="s">
        <v>9</v>
      </c>
      <c r="M14" s="25" t="s">
        <v>32</v>
      </c>
      <c r="N14" s="25" t="s">
        <v>76</v>
      </c>
      <c r="O14" s="2"/>
      <c r="P14" s="25" t="s">
        <v>17</v>
      </c>
      <c r="Q14" s="25" t="s">
        <v>17</v>
      </c>
      <c r="R14" s="25" t="s">
        <v>17</v>
      </c>
      <c r="T14" s="25" t="s">
        <v>82</v>
      </c>
      <c r="U14" s="25" t="s">
        <v>301</v>
      </c>
      <c r="V14" s="2"/>
      <c r="W14" t="s">
        <v>23</v>
      </c>
      <c r="X14" t="s">
        <v>18</v>
      </c>
      <c r="Y14" t="s">
        <v>23</v>
      </c>
      <c r="Z14" t="s">
        <v>78</v>
      </c>
      <c r="AA14" t="s">
        <v>23</v>
      </c>
      <c r="AB14" t="s">
        <v>91</v>
      </c>
      <c r="AC14" t="s">
        <v>23</v>
      </c>
      <c r="AD14" t="s">
        <v>19</v>
      </c>
      <c r="AE14" t="s">
        <v>23</v>
      </c>
      <c r="AF14" s="5" t="s">
        <v>20</v>
      </c>
      <c r="AG14" t="s">
        <v>23</v>
      </c>
      <c r="AH14" t="s">
        <v>21</v>
      </c>
      <c r="AJ14" t="s">
        <v>22</v>
      </c>
      <c r="AL14" t="s">
        <v>94</v>
      </c>
      <c r="AN14" t="s">
        <v>96</v>
      </c>
      <c r="AP14" t="s">
        <v>95</v>
      </c>
      <c r="AR14" t="s">
        <v>97</v>
      </c>
      <c r="AT14" t="s">
        <v>310</v>
      </c>
      <c r="AV14" t="s">
        <v>311</v>
      </c>
    </row>
    <row r="15" spans="1:48" x14ac:dyDescent="0.25">
      <c r="A15" s="4">
        <v>43915</v>
      </c>
      <c r="B15" s="5">
        <v>14</v>
      </c>
      <c r="C15" s="18">
        <v>14</v>
      </c>
      <c r="D15" s="18"/>
      <c r="E15" s="3">
        <v>1000000</v>
      </c>
      <c r="F15" s="3">
        <v>32254.221196579507</v>
      </c>
      <c r="G15" s="3">
        <v>2046245.830972068</v>
      </c>
      <c r="P15" s="14">
        <f t="shared" ref="P15:P35" si="0">C15-B15</f>
        <v>0</v>
      </c>
      <c r="Q15" s="14">
        <f>-P15^2</f>
        <v>0</v>
      </c>
      <c r="R15" s="2">
        <f>ABS(P15)</f>
        <v>0</v>
      </c>
      <c r="T15" s="2">
        <v>1</v>
      </c>
      <c r="U15">
        <f>IF(T15&lt;=Q$9,1,0)</f>
        <v>1</v>
      </c>
      <c r="W15" s="4">
        <v>43915</v>
      </c>
      <c r="X15" s="5">
        <v>14</v>
      </c>
      <c r="Y15" s="4">
        <v>43915</v>
      </c>
      <c r="Z15" s="5">
        <v>285</v>
      </c>
      <c r="AA15" s="4">
        <v>43915</v>
      </c>
      <c r="AB15" s="5">
        <v>19</v>
      </c>
      <c r="AC15" s="4">
        <v>43915</v>
      </c>
      <c r="AD15" s="5">
        <v>65</v>
      </c>
      <c r="AE15" s="4">
        <v>43917</v>
      </c>
      <c r="AF15" s="5">
        <v>77</v>
      </c>
      <c r="AG15" s="4">
        <v>43916</v>
      </c>
      <c r="AH15" s="5">
        <v>8215</v>
      </c>
      <c r="AI15" s="4">
        <v>43918</v>
      </c>
      <c r="AJ15" s="5">
        <v>6</v>
      </c>
      <c r="AK15" s="4">
        <v>43916</v>
      </c>
      <c r="AL15" s="5">
        <v>267</v>
      </c>
      <c r="AM15" s="4">
        <v>43916</v>
      </c>
      <c r="AN15" s="5">
        <v>220</v>
      </c>
      <c r="AO15" s="4">
        <v>43924</v>
      </c>
      <c r="AP15" s="5">
        <v>6507</v>
      </c>
      <c r="AQ15" s="4">
        <v>43916</v>
      </c>
      <c r="AR15" s="5">
        <v>434</v>
      </c>
      <c r="AS15" s="1">
        <v>43928</v>
      </c>
      <c r="AT15" s="5">
        <v>160</v>
      </c>
      <c r="AU15" s="1">
        <v>43928</v>
      </c>
      <c r="AV15" s="5">
        <v>1</v>
      </c>
    </row>
    <row r="16" spans="1:48" x14ac:dyDescent="0.25">
      <c r="A16" s="1">
        <f>1+A15</f>
        <v>43916</v>
      </c>
      <c r="B16" s="5">
        <v>17</v>
      </c>
      <c r="C16" s="19">
        <f t="shared" ref="C16:C35" si="1">C15+J16</f>
        <v>17.484866652481308</v>
      </c>
      <c r="D16" s="19">
        <f>C16-C15</f>
        <v>3.4848666524813083</v>
      </c>
      <c r="E16">
        <f t="shared" ref="E16:E35" si="2">E15-I16-L16-N16</f>
        <v>989492.74788046279</v>
      </c>
      <c r="F16">
        <f t="shared" ref="F16:F35" si="3">F15+L16+N16-J16-M16</f>
        <v>39502.566329806323</v>
      </c>
      <c r="G16">
        <f t="shared" ref="G16:G35" si="4">G15-K16+M16</f>
        <v>2049368.9408001774</v>
      </c>
      <c r="I16">
        <f t="shared" ref="I16:I35" si="5">I$7*E15</f>
        <v>30</v>
      </c>
      <c r="J16">
        <f t="shared" ref="J16:J35" si="6">J$7*F15</f>
        <v>3.4848666524813097</v>
      </c>
      <c r="K16">
        <f t="shared" ref="K16:K35" si="7">K$7*G15</f>
        <v>102.31229154860341</v>
      </c>
      <c r="L16">
        <f t="shared" ref="L16:L35" si="8">L$7*E15*F15/(E15+F15+G15)</f>
        <v>10477.252119537252</v>
      </c>
      <c r="M16">
        <f t="shared" ref="M16:M35" si="9">M$7*F15</f>
        <v>3225.422119657951</v>
      </c>
      <c r="N16">
        <f t="shared" ref="N16:N35" si="10">N$7*E15</f>
        <v>0</v>
      </c>
      <c r="P16" s="14">
        <f t="shared" si="0"/>
        <v>0.48486665248130834</v>
      </c>
      <c r="Q16" s="14">
        <f t="shared" ref="Q16:Q35" si="11">-P16^2</f>
        <v>0.23509567068842982</v>
      </c>
      <c r="R16" s="2">
        <f t="shared" ref="R16:R35" si="12">ABS(P16)</f>
        <v>0.48486665248130834</v>
      </c>
      <c r="T16" s="16">
        <f>1+T15</f>
        <v>2</v>
      </c>
      <c r="U16">
        <f t="shared" ref="U16:U35" si="13">IF(T16&lt;=Q$9,1,0)</f>
        <v>1</v>
      </c>
      <c r="X16" s="5">
        <v>17</v>
      </c>
      <c r="Z16" s="5">
        <v>469</v>
      </c>
      <c r="AB16" s="5">
        <v>26</v>
      </c>
      <c r="AD16" s="5">
        <v>80</v>
      </c>
      <c r="AF16" s="5">
        <v>105</v>
      </c>
      <c r="AH16" s="5">
        <v>9134</v>
      </c>
      <c r="AJ16" s="5">
        <v>7</v>
      </c>
      <c r="AL16" s="5">
        <v>351</v>
      </c>
      <c r="AN16" s="5">
        <v>289</v>
      </c>
      <c r="AO16" s="4">
        <v>43925</v>
      </c>
      <c r="AP16" s="5">
        <v>7560</v>
      </c>
      <c r="AR16" s="5">
        <v>546</v>
      </c>
      <c r="AT16" s="5">
        <v>178</v>
      </c>
      <c r="AU16" s="1">
        <v>43929</v>
      </c>
      <c r="AV16" s="5">
        <v>1</v>
      </c>
    </row>
    <row r="17" spans="1:48" x14ac:dyDescent="0.25">
      <c r="A17" s="1">
        <f t="shared" ref="A17:A38" si="14">1+A16</f>
        <v>43917</v>
      </c>
      <c r="B17" s="5">
        <v>24</v>
      </c>
      <c r="C17" s="19">
        <f t="shared" si="1"/>
        <v>21.752871613790738</v>
      </c>
      <c r="D17" s="19">
        <f t="shared" ref="D17:D35" si="15">C17-C16</f>
        <v>4.2680049613094297</v>
      </c>
      <c r="E17">
        <f t="shared" si="2"/>
        <v>976765.57194102951</v>
      </c>
      <c r="F17">
        <f t="shared" si="3"/>
        <v>48245.532848861214</v>
      </c>
      <c r="G17">
        <f t="shared" si="4"/>
        <v>2053216.728986118</v>
      </c>
      <c r="I17">
        <f t="shared" si="5"/>
        <v>29.684782436413883</v>
      </c>
      <c r="J17">
        <f t="shared" si="6"/>
        <v>4.268004961309428</v>
      </c>
      <c r="K17">
        <f t="shared" si="7"/>
        <v>102.46844704000887</v>
      </c>
      <c r="L17">
        <f t="shared" si="8"/>
        <v>12697.491156996839</v>
      </c>
      <c r="M17">
        <f t="shared" si="9"/>
        <v>3950.2566329806323</v>
      </c>
      <c r="N17">
        <f t="shared" si="10"/>
        <v>0</v>
      </c>
      <c r="P17" s="14">
        <f t="shared" si="0"/>
        <v>-2.2471283862092619</v>
      </c>
      <c r="Q17" s="14">
        <f t="shared" si="11"/>
        <v>5.0495859841074422</v>
      </c>
      <c r="R17" s="2">
        <f t="shared" si="12"/>
        <v>2.2471283862092619</v>
      </c>
      <c r="T17" s="16">
        <f t="shared" ref="T17:T33" si="16">1+T16</f>
        <v>3</v>
      </c>
      <c r="U17">
        <f t="shared" si="13"/>
        <v>1</v>
      </c>
      <c r="X17" s="5">
        <v>24</v>
      </c>
      <c r="Z17" s="5">
        <v>603</v>
      </c>
      <c r="AB17" s="5">
        <v>34</v>
      </c>
      <c r="AD17" s="5">
        <v>94</v>
      </c>
      <c r="AF17" s="5">
        <v>110</v>
      </c>
      <c r="AH17" s="5">
        <v>10023</v>
      </c>
      <c r="AJ17" s="5">
        <v>9</v>
      </c>
      <c r="AL17" s="5">
        <v>433</v>
      </c>
      <c r="AN17" s="5">
        <v>353</v>
      </c>
      <c r="AO17" s="4">
        <v>43926</v>
      </c>
      <c r="AP17" s="5">
        <v>8078</v>
      </c>
      <c r="AR17" s="5">
        <v>639</v>
      </c>
      <c r="AS17" s="1">
        <v>43930</v>
      </c>
      <c r="AT17" s="5">
        <v>227</v>
      </c>
      <c r="AU17" s="1">
        <v>43930</v>
      </c>
      <c r="AV17" s="5">
        <v>2</v>
      </c>
    </row>
    <row r="18" spans="1:48" x14ac:dyDescent="0.25">
      <c r="A18" s="1">
        <f t="shared" si="14"/>
        <v>43918</v>
      </c>
      <c r="B18" s="5">
        <v>31</v>
      </c>
      <c r="C18" s="19">
        <f t="shared" si="1"/>
        <v>26.965499366651123</v>
      </c>
      <c r="D18" s="19">
        <f t="shared" si="15"/>
        <v>5.212627752860385</v>
      </c>
      <c r="E18">
        <f t="shared" si="2"/>
        <v>961427.27365856653</v>
      </c>
      <c r="F18">
        <f t="shared" si="3"/>
        <v>58724.762251527005</v>
      </c>
      <c r="G18">
        <f t="shared" si="4"/>
        <v>2057938.6214345547</v>
      </c>
      <c r="I18">
        <f t="shared" si="5"/>
        <v>29.302967158230885</v>
      </c>
      <c r="J18">
        <f t="shared" si="6"/>
        <v>5.2126277528603859</v>
      </c>
      <c r="K18">
        <f t="shared" si="7"/>
        <v>102.6608364493059</v>
      </c>
      <c r="L18">
        <f t="shared" si="8"/>
        <v>15308.995315304765</v>
      </c>
      <c r="M18">
        <f t="shared" si="9"/>
        <v>4824.5532848861212</v>
      </c>
      <c r="N18">
        <f t="shared" si="10"/>
        <v>0</v>
      </c>
      <c r="P18" s="14">
        <f t="shared" si="0"/>
        <v>-4.0345006333488769</v>
      </c>
      <c r="Q18" s="14">
        <f t="shared" si="11"/>
        <v>16.277195360492488</v>
      </c>
      <c r="R18" s="2">
        <f t="shared" si="12"/>
        <v>4.0345006333488769</v>
      </c>
      <c r="T18" s="16">
        <f t="shared" si="16"/>
        <v>4</v>
      </c>
      <c r="U18">
        <f t="shared" si="13"/>
        <v>1</v>
      </c>
      <c r="X18" s="5">
        <v>31</v>
      </c>
      <c r="Z18" s="5">
        <v>883</v>
      </c>
      <c r="AB18" s="5">
        <v>47</v>
      </c>
      <c r="AD18" s="5">
        <v>119</v>
      </c>
      <c r="AF18" s="5">
        <v>146</v>
      </c>
      <c r="AH18" s="5">
        <v>10779</v>
      </c>
      <c r="AJ18" s="5">
        <v>10</v>
      </c>
      <c r="AL18" s="5">
        <v>544</v>
      </c>
      <c r="AN18" s="5">
        <v>431</v>
      </c>
      <c r="AO18" s="4">
        <v>43927</v>
      </c>
      <c r="AP18" s="5">
        <v>8911</v>
      </c>
      <c r="AR18" s="5">
        <v>771</v>
      </c>
      <c r="AT18" s="5">
        <v>249</v>
      </c>
      <c r="AV18" s="5">
        <v>4</v>
      </c>
    </row>
    <row r="19" spans="1:48" x14ac:dyDescent="0.25">
      <c r="A19" s="1">
        <f>1+A18</f>
        <v>43919</v>
      </c>
      <c r="B19" s="5">
        <v>32</v>
      </c>
      <c r="C19" s="19">
        <f t="shared" si="1"/>
        <v>33.310342244672377</v>
      </c>
      <c r="D19" s="19">
        <f t="shared" si="15"/>
        <v>6.3448428780212538</v>
      </c>
      <c r="E19">
        <f t="shared" si="2"/>
        <v>943056.02499437728</v>
      </c>
      <c r="F19">
        <f t="shared" si="3"/>
        <v>71188.347029475699</v>
      </c>
      <c r="G19">
        <f t="shared" si="4"/>
        <v>2063708.2007286355</v>
      </c>
      <c r="I19">
        <f t="shared" si="5"/>
        <v>28.842818209756995</v>
      </c>
      <c r="J19">
        <f t="shared" si="6"/>
        <v>6.3448428780212556</v>
      </c>
      <c r="K19">
        <f t="shared" si="7"/>
        <v>102.89693107172774</v>
      </c>
      <c r="L19">
        <f t="shared" si="8"/>
        <v>18342.405845979418</v>
      </c>
      <c r="M19">
        <f t="shared" si="9"/>
        <v>5872.4762251527009</v>
      </c>
      <c r="N19">
        <f t="shared" si="10"/>
        <v>0</v>
      </c>
      <c r="P19" s="14">
        <f t="shared" si="0"/>
        <v>1.3103422446723769</v>
      </c>
      <c r="Q19" s="14">
        <f t="shared" si="11"/>
        <v>1.7169967981730434</v>
      </c>
      <c r="R19" s="2">
        <f t="shared" si="12"/>
        <v>1.3103422446723769</v>
      </c>
      <c r="T19" s="16">
        <f t="shared" si="16"/>
        <v>5</v>
      </c>
      <c r="U19">
        <f t="shared" si="13"/>
        <v>1</v>
      </c>
      <c r="X19" s="5">
        <v>32</v>
      </c>
      <c r="Z19" s="5">
        <v>1063</v>
      </c>
      <c r="AB19" s="5">
        <v>65</v>
      </c>
      <c r="AD19" s="5">
        <v>131</v>
      </c>
      <c r="AF19" s="5">
        <v>180</v>
      </c>
      <c r="AH19" s="5">
        <v>11660</v>
      </c>
      <c r="AJ19" s="5">
        <v>12</v>
      </c>
      <c r="AL19" s="5">
        <v>645</v>
      </c>
      <c r="AN19" s="5">
        <v>513</v>
      </c>
      <c r="AP19" s="5">
        <v>10328</v>
      </c>
      <c r="AR19" s="5">
        <v>864</v>
      </c>
      <c r="AS19" s="1">
        <v>43932</v>
      </c>
      <c r="AT19" s="5">
        <v>289</v>
      </c>
      <c r="AU19" s="1">
        <v>43932</v>
      </c>
      <c r="AV19" s="5">
        <v>4</v>
      </c>
    </row>
    <row r="20" spans="1:48" x14ac:dyDescent="0.25">
      <c r="A20" s="1">
        <f t="shared" si="14"/>
        <v>43920</v>
      </c>
      <c r="B20" s="5">
        <v>35</v>
      </c>
      <c r="C20" s="19">
        <f t="shared" si="1"/>
        <v>41.001797421850718</v>
      </c>
      <c r="D20" s="19">
        <f t="shared" si="15"/>
        <v>7.6914551771783408</v>
      </c>
      <c r="E20">
        <f t="shared" si="2"/>
        <v>921216.28625955479</v>
      </c>
      <c r="F20">
        <f t="shared" si="3"/>
        <v>85873.267925423614</v>
      </c>
      <c r="G20">
        <f t="shared" si="4"/>
        <v>2070723.8500215467</v>
      </c>
      <c r="I20">
        <f t="shared" si="5"/>
        <v>28.291680749831318</v>
      </c>
      <c r="J20">
        <f t="shared" si="6"/>
        <v>7.691455177178339</v>
      </c>
      <c r="K20">
        <f t="shared" si="7"/>
        <v>103.18541003643178</v>
      </c>
      <c r="L20">
        <f t="shared" si="8"/>
        <v>21811.447054072662</v>
      </c>
      <c r="M20">
        <f t="shared" si="9"/>
        <v>7118.8347029475699</v>
      </c>
      <c r="N20">
        <f t="shared" si="10"/>
        <v>0</v>
      </c>
      <c r="P20" s="14">
        <f t="shared" si="0"/>
        <v>6.0017974218507177</v>
      </c>
      <c r="Q20" s="14">
        <f t="shared" si="11"/>
        <v>36.021572292933925</v>
      </c>
      <c r="R20" s="2">
        <f t="shared" si="12"/>
        <v>6.0017974218507177</v>
      </c>
      <c r="T20" s="16">
        <f t="shared" si="16"/>
        <v>6</v>
      </c>
      <c r="U20">
        <f t="shared" si="13"/>
        <v>1</v>
      </c>
      <c r="X20" s="5">
        <v>35</v>
      </c>
      <c r="Z20" s="5">
        <v>1342</v>
      </c>
      <c r="AB20" s="5">
        <v>73</v>
      </c>
      <c r="AD20" s="5">
        <v>146</v>
      </c>
      <c r="AF20" s="5">
        <v>239</v>
      </c>
      <c r="AH20" s="5">
        <v>12443</v>
      </c>
      <c r="AJ20" s="5">
        <v>15</v>
      </c>
      <c r="AL20" s="5">
        <v>778</v>
      </c>
      <c r="AN20" s="5">
        <v>705</v>
      </c>
      <c r="AP20" s="5">
        <v>10869</v>
      </c>
      <c r="AR20" s="5">
        <v>1039</v>
      </c>
      <c r="AT20" s="17">
        <v>331</v>
      </c>
      <c r="AV20" s="17">
        <v>4</v>
      </c>
    </row>
    <row r="21" spans="1:48" x14ac:dyDescent="0.25">
      <c r="A21" s="1">
        <f t="shared" si="14"/>
        <v>43921</v>
      </c>
      <c r="B21" s="5">
        <v>49</v>
      </c>
      <c r="C21" s="19">
        <f t="shared" si="1"/>
        <v>50.27986635766608</v>
      </c>
      <c r="D21" s="19">
        <f t="shared" si="15"/>
        <v>9.2780689358153623</v>
      </c>
      <c r="E21">
        <f t="shared" si="2"/>
        <v>895486.03477191867</v>
      </c>
      <c r="F21">
        <f t="shared" si="3"/>
        <v>102979.27806299372</v>
      </c>
      <c r="G21">
        <f t="shared" si="4"/>
        <v>2079207.6406215881</v>
      </c>
      <c r="I21">
        <f t="shared" si="5"/>
        <v>27.636488587786644</v>
      </c>
      <c r="J21">
        <f t="shared" si="6"/>
        <v>9.2780689358153587</v>
      </c>
      <c r="K21">
        <f t="shared" si="7"/>
        <v>103.53619250107734</v>
      </c>
      <c r="L21">
        <f t="shared" si="8"/>
        <v>25702.614999048281</v>
      </c>
      <c r="M21">
        <f t="shared" si="9"/>
        <v>8587.3267925423625</v>
      </c>
      <c r="N21">
        <f t="shared" si="10"/>
        <v>0</v>
      </c>
      <c r="P21" s="14">
        <f t="shared" si="0"/>
        <v>1.27986635766608</v>
      </c>
      <c r="Q21" s="14">
        <f t="shared" si="11"/>
        <v>1.6380578934854384</v>
      </c>
      <c r="R21" s="2">
        <f t="shared" si="12"/>
        <v>1.27986635766608</v>
      </c>
      <c r="T21" s="16">
        <f t="shared" si="16"/>
        <v>7</v>
      </c>
      <c r="U21">
        <f t="shared" si="13"/>
        <v>1</v>
      </c>
      <c r="X21" s="5">
        <v>49</v>
      </c>
      <c r="Z21" s="5">
        <v>1714</v>
      </c>
      <c r="AB21" s="5">
        <v>99</v>
      </c>
      <c r="AD21" s="5">
        <v>174</v>
      </c>
      <c r="AF21" s="5">
        <v>308</v>
      </c>
      <c r="AH21" s="5">
        <v>13155</v>
      </c>
      <c r="AJ21" s="5">
        <v>19</v>
      </c>
      <c r="AL21" s="5">
        <v>931</v>
      </c>
      <c r="AN21" s="5">
        <v>828</v>
      </c>
      <c r="AP21" s="5">
        <v>12210</v>
      </c>
      <c r="AR21" s="5">
        <v>1173</v>
      </c>
    </row>
    <row r="22" spans="1:48" x14ac:dyDescent="0.25">
      <c r="A22" s="1">
        <f t="shared" si="14"/>
        <v>43922</v>
      </c>
      <c r="B22" s="5">
        <v>65</v>
      </c>
      <c r="C22" s="19">
        <f t="shared" si="1"/>
        <v>61.406132585925974</v>
      </c>
      <c r="D22" s="19">
        <f t="shared" si="15"/>
        <v>11.126266228259894</v>
      </c>
      <c r="E22">
        <f t="shared" si="2"/>
        <v>865496.10823761055</v>
      </c>
      <c r="F22">
        <f t="shared" si="3"/>
        <v>122633.28594373104</v>
      </c>
      <c r="G22">
        <f t="shared" si="4"/>
        <v>2089401.6080458565</v>
      </c>
      <c r="I22">
        <f t="shared" si="5"/>
        <v>26.86458104315756</v>
      </c>
      <c r="J22">
        <f t="shared" si="6"/>
        <v>11.126266228259892</v>
      </c>
      <c r="K22">
        <f t="shared" si="7"/>
        <v>103.9603820310794</v>
      </c>
      <c r="L22">
        <f t="shared" si="8"/>
        <v>29963.061953264958</v>
      </c>
      <c r="M22">
        <f t="shared" si="9"/>
        <v>10297.927806299373</v>
      </c>
      <c r="N22">
        <f t="shared" si="10"/>
        <v>0</v>
      </c>
      <c r="P22" s="14">
        <f t="shared" si="0"/>
        <v>-3.5938674140740261</v>
      </c>
      <c r="Q22" s="14">
        <f t="shared" si="11"/>
        <v>12.915882989943128</v>
      </c>
      <c r="R22" s="2">
        <f t="shared" si="12"/>
        <v>3.5938674140740261</v>
      </c>
      <c r="T22" s="16">
        <f t="shared" si="16"/>
        <v>8</v>
      </c>
      <c r="U22">
        <f t="shared" si="13"/>
        <v>1</v>
      </c>
      <c r="X22" s="5">
        <v>65</v>
      </c>
      <c r="Z22" s="5">
        <v>2219</v>
      </c>
      <c r="AB22" s="5">
        <v>141</v>
      </c>
      <c r="AD22" s="5">
        <v>213</v>
      </c>
      <c r="AF22" s="5">
        <v>358</v>
      </c>
      <c r="AH22" s="5">
        <v>13915</v>
      </c>
      <c r="AJ22" s="5">
        <v>20</v>
      </c>
      <c r="AL22" s="5">
        <v>1107</v>
      </c>
      <c r="AN22" s="5">
        <v>1011</v>
      </c>
      <c r="AO22" s="4">
        <v>43931</v>
      </c>
      <c r="AP22" s="5">
        <v>13197</v>
      </c>
      <c r="AR22" s="5">
        <v>1339</v>
      </c>
    </row>
    <row r="23" spans="1:48" x14ac:dyDescent="0.25">
      <c r="A23" s="1">
        <f t="shared" si="14"/>
        <v>43923</v>
      </c>
      <c r="B23" s="5">
        <v>78</v>
      </c>
      <c r="C23" s="19">
        <f t="shared" si="1"/>
        <v>74.655891309439468</v>
      </c>
      <c r="D23" s="19">
        <f t="shared" si="15"/>
        <v>13.249758723513494</v>
      </c>
      <c r="E23">
        <f t="shared" si="2"/>
        <v>830981.90208307246</v>
      </c>
      <c r="F23">
        <f t="shared" si="3"/>
        <v>144844.94886192531</v>
      </c>
      <c r="G23">
        <f t="shared" si="4"/>
        <v>2101560.4665598273</v>
      </c>
      <c r="I23">
        <f t="shared" si="5"/>
        <v>25.964883247128316</v>
      </c>
      <c r="J23">
        <f t="shared" si="6"/>
        <v>13.249758723513496</v>
      </c>
      <c r="K23">
        <f t="shared" si="7"/>
        <v>104.47008040229282</v>
      </c>
      <c r="L23">
        <f t="shared" si="8"/>
        <v>34488.241271290892</v>
      </c>
      <c r="M23">
        <f t="shared" si="9"/>
        <v>12263.328594373104</v>
      </c>
      <c r="N23">
        <f t="shared" si="10"/>
        <v>0</v>
      </c>
      <c r="P23" s="14">
        <f t="shared" si="0"/>
        <v>-3.3441086905605317</v>
      </c>
      <c r="Q23" s="14">
        <f t="shared" si="11"/>
        <v>11.183062934282475</v>
      </c>
      <c r="R23" s="2">
        <f t="shared" si="12"/>
        <v>3.3441086905605317</v>
      </c>
      <c r="T23" s="16">
        <f t="shared" si="16"/>
        <v>9</v>
      </c>
      <c r="U23">
        <f t="shared" si="13"/>
        <v>1</v>
      </c>
      <c r="X23" s="5">
        <v>78</v>
      </c>
      <c r="Z23" s="5">
        <v>2538</v>
      </c>
      <c r="AB23" s="5">
        <v>157</v>
      </c>
      <c r="AD23" s="5">
        <v>234</v>
      </c>
      <c r="AF23" s="5">
        <v>373</v>
      </c>
      <c r="AH23" s="5">
        <v>14681</v>
      </c>
      <c r="AJ23" s="5">
        <v>23</v>
      </c>
      <c r="AL23" s="5">
        <v>1306</v>
      </c>
      <c r="AN23" s="5">
        <v>1143</v>
      </c>
      <c r="AP23" s="17">
        <v>13832</v>
      </c>
      <c r="AR23" s="5">
        <v>1487</v>
      </c>
    </row>
    <row r="24" spans="1:48" x14ac:dyDescent="0.25">
      <c r="A24" s="1">
        <f>1+A23</f>
        <v>43924</v>
      </c>
      <c r="B24" s="5">
        <v>102</v>
      </c>
      <c r="C24" s="19">
        <f t="shared" si="1"/>
        <v>90.305481141198101</v>
      </c>
      <c r="D24" s="19">
        <f t="shared" si="15"/>
        <v>15.649589831758632</v>
      </c>
      <c r="E24">
        <f t="shared" si="2"/>
        <v>791844.72619938862</v>
      </c>
      <c r="F24">
        <f t="shared" si="3"/>
        <v>169457.05081252239</v>
      </c>
      <c r="G24">
        <f t="shared" si="4"/>
        <v>2115939.8834226918</v>
      </c>
      <c r="I24">
        <f t="shared" si="5"/>
        <v>24.929457062492176</v>
      </c>
      <c r="J24">
        <f t="shared" si="6"/>
        <v>15.649589831758625</v>
      </c>
      <c r="K24">
        <f t="shared" si="7"/>
        <v>105.07802332799137</v>
      </c>
      <c r="L24">
        <f t="shared" si="8"/>
        <v>39112.246426621379</v>
      </c>
      <c r="M24">
        <f t="shared" si="9"/>
        <v>14484.494886192531</v>
      </c>
      <c r="N24">
        <f t="shared" si="10"/>
        <v>0</v>
      </c>
      <c r="P24" s="14">
        <f t="shared" si="0"/>
        <v>-11.694518858801899</v>
      </c>
      <c r="Q24" s="14">
        <f t="shared" si="11"/>
        <v>136.76177133887327</v>
      </c>
      <c r="R24" s="2">
        <f t="shared" si="12"/>
        <v>11.694518858801899</v>
      </c>
      <c r="T24" s="16">
        <f t="shared" si="16"/>
        <v>10</v>
      </c>
      <c r="U24">
        <f t="shared" si="13"/>
        <v>1</v>
      </c>
      <c r="X24" s="5">
        <v>102</v>
      </c>
      <c r="Z24" s="5">
        <v>3218</v>
      </c>
      <c r="AB24" s="5">
        <v>210</v>
      </c>
      <c r="AD24" s="5">
        <v>275</v>
      </c>
      <c r="AF24" s="5">
        <v>401</v>
      </c>
      <c r="AH24" s="5">
        <v>15362</v>
      </c>
      <c r="AJ24" s="5">
        <v>26</v>
      </c>
      <c r="AL24" s="5">
        <v>1446</v>
      </c>
      <c r="AN24" s="5">
        <v>1283</v>
      </c>
      <c r="AP24" s="17">
        <v>14393</v>
      </c>
      <c r="AR24" s="5">
        <v>1651</v>
      </c>
    </row>
    <row r="25" spans="1:48" x14ac:dyDescent="0.25">
      <c r="A25" s="1">
        <f t="shared" si="14"/>
        <v>43925</v>
      </c>
      <c r="B25" s="5">
        <v>116</v>
      </c>
      <c r="C25" s="19">
        <f t="shared" si="1"/>
        <v>108.61425448919681</v>
      </c>
      <c r="D25" s="19">
        <f t="shared" si="15"/>
        <v>18.308773347998709</v>
      </c>
      <c r="E25">
        <f t="shared" si="2"/>
        <v>748215.79232110549</v>
      </c>
      <c r="F25">
        <f t="shared" si="3"/>
        <v>196098.21549441927</v>
      </c>
      <c r="G25">
        <f t="shared" si="4"/>
        <v>2132779.7915097731</v>
      </c>
      <c r="I25">
        <f t="shared" si="5"/>
        <v>23.75534178598166</v>
      </c>
      <c r="J25">
        <f t="shared" si="6"/>
        <v>18.308773347998716</v>
      </c>
      <c r="K25">
        <f t="shared" si="7"/>
        <v>105.7969941711346</v>
      </c>
      <c r="L25">
        <f t="shared" si="8"/>
        <v>43605.178536497115</v>
      </c>
      <c r="M25">
        <f t="shared" si="9"/>
        <v>16945.705081252239</v>
      </c>
      <c r="N25">
        <f t="shared" si="10"/>
        <v>0</v>
      </c>
      <c r="P25" s="14">
        <f t="shared" si="0"/>
        <v>-7.38574551080319</v>
      </c>
      <c r="Q25" s="14">
        <f t="shared" si="11"/>
        <v>54.549236750349472</v>
      </c>
      <c r="R25" s="2">
        <f t="shared" si="12"/>
        <v>7.38574551080319</v>
      </c>
      <c r="T25" s="16">
        <f t="shared" si="16"/>
        <v>11</v>
      </c>
      <c r="U25">
        <f t="shared" si="13"/>
        <v>1</v>
      </c>
      <c r="X25" s="5">
        <v>116</v>
      </c>
      <c r="Z25" s="5">
        <v>3914</v>
      </c>
      <c r="AB25" s="5">
        <v>243</v>
      </c>
      <c r="AD25" s="5">
        <v>319</v>
      </c>
      <c r="AF25" s="5">
        <v>477</v>
      </c>
      <c r="AH25" s="5">
        <v>15887</v>
      </c>
      <c r="AJ25" s="5">
        <v>27</v>
      </c>
      <c r="AL25" s="5">
        <v>1584</v>
      </c>
      <c r="AN25" s="5">
        <v>1447</v>
      </c>
      <c r="AR25" s="5">
        <v>1766</v>
      </c>
    </row>
    <row r="26" spans="1:48" x14ac:dyDescent="0.25">
      <c r="A26" s="1">
        <f t="shared" si="14"/>
        <v>43926</v>
      </c>
      <c r="B26" s="5">
        <v>127</v>
      </c>
      <c r="C26" s="19">
        <f t="shared" si="1"/>
        <v>129.80143887733098</v>
      </c>
      <c r="D26" s="19">
        <f t="shared" si="15"/>
        <v>21.18718438813417</v>
      </c>
      <c r="E26">
        <f t="shared" si="2"/>
        <v>700510.7624593731</v>
      </c>
      <c r="F26">
        <f t="shared" si="3"/>
        <v>224149.79014855201</v>
      </c>
      <c r="G26">
        <f t="shared" si="4"/>
        <v>2152282.9740696396</v>
      </c>
      <c r="I26">
        <f t="shared" si="5"/>
        <v>22.446473769633165</v>
      </c>
      <c r="J26">
        <f t="shared" si="6"/>
        <v>21.187184388134167</v>
      </c>
      <c r="K26">
        <f t="shared" si="7"/>
        <v>106.63898957548867</v>
      </c>
      <c r="L26">
        <f t="shared" si="8"/>
        <v>47682.583387962812</v>
      </c>
      <c r="M26">
        <f t="shared" si="9"/>
        <v>19609.821549441927</v>
      </c>
      <c r="N26">
        <f t="shared" si="10"/>
        <v>0</v>
      </c>
      <c r="P26" s="14">
        <f t="shared" si="0"/>
        <v>2.8014388773309804</v>
      </c>
      <c r="Q26" s="14">
        <f t="shared" si="11"/>
        <v>7.8480597834214638</v>
      </c>
      <c r="R26" s="2">
        <f t="shared" si="12"/>
        <v>2.8014388773309804</v>
      </c>
      <c r="T26" s="16">
        <f t="shared" si="16"/>
        <v>12</v>
      </c>
      <c r="U26">
        <f t="shared" si="13"/>
        <v>1</v>
      </c>
      <c r="X26" s="5">
        <v>127</v>
      </c>
      <c r="Z26" s="5">
        <v>4159</v>
      </c>
      <c r="AB26" s="5">
        <v>274</v>
      </c>
      <c r="AD26" s="5">
        <v>344</v>
      </c>
      <c r="AF26" s="5">
        <v>591</v>
      </c>
      <c r="AH26" s="5">
        <v>16523</v>
      </c>
      <c r="AJ26" s="5">
        <v>30</v>
      </c>
      <c r="AL26" s="5">
        <v>1810</v>
      </c>
      <c r="AN26" s="5">
        <v>1632</v>
      </c>
      <c r="AR26" s="5">
        <v>1867</v>
      </c>
    </row>
    <row r="27" spans="1:48" x14ac:dyDescent="0.25">
      <c r="A27" s="1">
        <f t="shared" si="14"/>
        <v>43927</v>
      </c>
      <c r="B27" s="5">
        <v>139</v>
      </c>
      <c r="C27" s="19">
        <f t="shared" si="1"/>
        <v>154.01942027234324</v>
      </c>
      <c r="D27" s="19">
        <f t="shared" si="15"/>
        <v>24.217981395012259</v>
      </c>
      <c r="E27">
        <f t="shared" si="2"/>
        <v>649458.80066618242</v>
      </c>
      <c r="F27">
        <f t="shared" si="3"/>
        <v>252741.53962261861</v>
      </c>
      <c r="G27">
        <f t="shared" si="4"/>
        <v>2174590.3389357915</v>
      </c>
      <c r="I27">
        <f t="shared" si="5"/>
        <v>21.015322873781194</v>
      </c>
      <c r="J27">
        <f t="shared" si="6"/>
        <v>24.217981395012259</v>
      </c>
      <c r="K27">
        <f t="shared" si="7"/>
        <v>107.61414870348199</v>
      </c>
      <c r="L27">
        <f t="shared" si="8"/>
        <v>51030.94647031682</v>
      </c>
      <c r="M27">
        <f t="shared" si="9"/>
        <v>22414.979014855202</v>
      </c>
      <c r="N27">
        <f t="shared" si="10"/>
        <v>0</v>
      </c>
      <c r="P27" s="14">
        <f t="shared" si="0"/>
        <v>15.01942027234324</v>
      </c>
      <c r="Q27" s="14">
        <f t="shared" si="11"/>
        <v>225.58298531727507</v>
      </c>
      <c r="R27" s="2">
        <f t="shared" si="12"/>
        <v>15.01942027234324</v>
      </c>
      <c r="T27" s="16">
        <f t="shared" si="16"/>
        <v>13</v>
      </c>
      <c r="U27">
        <f t="shared" si="13"/>
        <v>1</v>
      </c>
      <c r="X27" s="5">
        <v>139</v>
      </c>
      <c r="Z27" s="5">
        <v>4758</v>
      </c>
      <c r="AB27" s="5">
        <v>307</v>
      </c>
      <c r="AD27" s="5">
        <v>380</v>
      </c>
      <c r="AF27" s="5">
        <v>687</v>
      </c>
      <c r="AH27" s="5">
        <v>17127</v>
      </c>
      <c r="AJ27" s="5">
        <v>32</v>
      </c>
      <c r="AL27" s="5">
        <v>2016</v>
      </c>
      <c r="AN27" s="5">
        <v>2035</v>
      </c>
      <c r="AR27" s="5">
        <v>2101</v>
      </c>
    </row>
    <row r="28" spans="1:48" x14ac:dyDescent="0.25">
      <c r="A28" s="1">
        <f t="shared" si="14"/>
        <v>43928</v>
      </c>
      <c r="B28" s="5">
        <v>173</v>
      </c>
      <c r="C28" s="19">
        <f t="shared" si="1"/>
        <v>181.32656118142373</v>
      </c>
      <c r="D28" s="19">
        <f t="shared" si="15"/>
        <v>27.307140909080488</v>
      </c>
      <c r="E28">
        <f t="shared" si="2"/>
        <v>596089.82572286716</v>
      </c>
      <c r="F28">
        <f t="shared" si="3"/>
        <v>280789.56969874294</v>
      </c>
      <c r="G28">
        <f t="shared" si="4"/>
        <v>2199755.7633811068</v>
      </c>
      <c r="I28">
        <f t="shared" si="5"/>
        <v>19.483764019985472</v>
      </c>
      <c r="J28">
        <f t="shared" si="6"/>
        <v>27.307140909080488</v>
      </c>
      <c r="K28">
        <f t="shared" si="7"/>
        <v>108.72951694678959</v>
      </c>
      <c r="L28">
        <f t="shared" si="8"/>
        <v>53349.491179295277</v>
      </c>
      <c r="M28">
        <f t="shared" si="9"/>
        <v>25274.153962261862</v>
      </c>
      <c r="N28">
        <f t="shared" si="10"/>
        <v>0</v>
      </c>
      <c r="P28" s="14">
        <f t="shared" si="0"/>
        <v>8.3265611814237275</v>
      </c>
      <c r="Q28" s="14">
        <f t="shared" si="11"/>
        <v>69.331621107992504</v>
      </c>
      <c r="R28" s="2">
        <f t="shared" si="12"/>
        <v>8.3265611814237275</v>
      </c>
      <c r="T28" s="16">
        <f t="shared" si="16"/>
        <v>14</v>
      </c>
      <c r="U28">
        <f t="shared" si="13"/>
        <v>1</v>
      </c>
      <c r="X28" s="5">
        <v>173</v>
      </c>
      <c r="Z28" s="5">
        <v>5489</v>
      </c>
      <c r="AB28" s="5">
        <v>380</v>
      </c>
      <c r="AD28" s="5">
        <v>447</v>
      </c>
      <c r="AF28" s="5">
        <v>793</v>
      </c>
      <c r="AH28" s="5">
        <v>17669</v>
      </c>
      <c r="AI28" s="1">
        <v>43931</v>
      </c>
      <c r="AJ28" s="5">
        <v>33</v>
      </c>
      <c r="AL28" s="5">
        <v>2349</v>
      </c>
      <c r="AN28" s="5">
        <v>2240</v>
      </c>
      <c r="AR28" s="5">
        <v>2248</v>
      </c>
    </row>
    <row r="29" spans="1:48" x14ac:dyDescent="0.25">
      <c r="A29" s="1">
        <f t="shared" si="14"/>
        <v>43929</v>
      </c>
      <c r="B29" s="5">
        <v>203</v>
      </c>
      <c r="C29" s="19">
        <f t="shared" si="1"/>
        <v>211.66411612792155</v>
      </c>
      <c r="D29" s="19">
        <f t="shared" si="15"/>
        <v>30.337554946497818</v>
      </c>
      <c r="E29">
        <f t="shared" si="2"/>
        <v>541669.71558567835</v>
      </c>
      <c r="F29">
        <f t="shared" si="3"/>
        <v>307082.5026163393</v>
      </c>
      <c r="G29">
        <f t="shared" si="4"/>
        <v>2227724.732562812</v>
      </c>
      <c r="I29">
        <f t="shared" si="5"/>
        <v>17.882694771686015</v>
      </c>
      <c r="J29">
        <f t="shared" si="6"/>
        <v>30.337554946497828</v>
      </c>
      <c r="K29">
        <f t="shared" si="7"/>
        <v>109.98778816905535</v>
      </c>
      <c r="L29">
        <f t="shared" si="8"/>
        <v>54402.227442417126</v>
      </c>
      <c r="M29">
        <f t="shared" si="9"/>
        <v>28078.956969874296</v>
      </c>
      <c r="N29">
        <f t="shared" si="10"/>
        <v>0</v>
      </c>
      <c r="P29" s="14">
        <f t="shared" si="0"/>
        <v>8.6641161279215453</v>
      </c>
      <c r="Q29" s="14">
        <f t="shared" si="11"/>
        <v>75.066908278110233</v>
      </c>
      <c r="R29" s="2">
        <f t="shared" si="12"/>
        <v>8.6641161279215453</v>
      </c>
      <c r="T29" s="16">
        <f t="shared" si="16"/>
        <v>15</v>
      </c>
      <c r="U29">
        <f t="shared" si="13"/>
        <v>1</v>
      </c>
      <c r="X29" s="5">
        <v>203</v>
      </c>
      <c r="Z29" s="5">
        <v>6268</v>
      </c>
      <c r="AB29" s="5">
        <v>462</v>
      </c>
      <c r="AD29" s="5">
        <v>485</v>
      </c>
      <c r="AE29" s="1">
        <v>43931</v>
      </c>
      <c r="AF29" s="5">
        <v>870</v>
      </c>
      <c r="AH29" s="5">
        <v>18279</v>
      </c>
      <c r="AJ29" s="17">
        <v>35</v>
      </c>
      <c r="AL29" s="5">
        <v>2607</v>
      </c>
      <c r="AN29" s="5">
        <v>2523</v>
      </c>
      <c r="AR29" s="5">
        <v>2396</v>
      </c>
    </row>
    <row r="30" spans="1:48" x14ac:dyDescent="0.25">
      <c r="A30" s="1">
        <f t="shared" si="14"/>
        <v>43930</v>
      </c>
      <c r="B30" s="5">
        <v>245</v>
      </c>
      <c r="C30" s="19">
        <f t="shared" si="1"/>
        <v>244.84245785274584</v>
      </c>
      <c r="D30" s="19">
        <f t="shared" si="15"/>
        <v>33.178341724824293</v>
      </c>
      <c r="E30">
        <f t="shared" si="2"/>
        <v>487586.00634676672</v>
      </c>
      <c r="F30">
        <f t="shared" si="3"/>
        <v>330408.53316042462</v>
      </c>
      <c r="G30">
        <f t="shared" si="4"/>
        <v>2258321.5965878181</v>
      </c>
      <c r="I30">
        <f t="shared" si="5"/>
        <v>16.25009146757035</v>
      </c>
      <c r="J30">
        <f t="shared" si="6"/>
        <v>33.178341724824278</v>
      </c>
      <c r="K30">
        <f t="shared" si="7"/>
        <v>111.38623662814061</v>
      </c>
      <c r="L30">
        <f t="shared" si="8"/>
        <v>54067.459147444111</v>
      </c>
      <c r="M30">
        <f t="shared" si="9"/>
        <v>30708.250261633933</v>
      </c>
      <c r="N30">
        <f t="shared" si="10"/>
        <v>0</v>
      </c>
      <c r="P30" s="14">
        <f t="shared" si="0"/>
        <v>-0.15754214725416205</v>
      </c>
      <c r="Q30" s="14">
        <f t="shared" si="11"/>
        <v>2.4819528161452078E-2</v>
      </c>
      <c r="R30" s="2">
        <f t="shared" si="12"/>
        <v>0.15754214725416205</v>
      </c>
      <c r="T30" s="16">
        <f t="shared" si="16"/>
        <v>16</v>
      </c>
      <c r="U30">
        <f t="shared" si="13"/>
        <v>1</v>
      </c>
      <c r="X30" s="5">
        <v>245</v>
      </c>
      <c r="Z30" s="5">
        <v>7067</v>
      </c>
      <c r="AB30" s="5">
        <v>528</v>
      </c>
      <c r="AD30" s="5">
        <v>509</v>
      </c>
      <c r="AF30" s="17">
        <v>887</v>
      </c>
      <c r="AG30" s="1">
        <v>43931</v>
      </c>
      <c r="AH30" s="5">
        <v>18849</v>
      </c>
      <c r="AJ30" s="17">
        <v>38</v>
      </c>
      <c r="AK30" s="1">
        <v>43931</v>
      </c>
      <c r="AL30" s="17">
        <v>2767</v>
      </c>
      <c r="AM30" s="1">
        <v>43931</v>
      </c>
      <c r="AN30" s="17">
        <v>3019</v>
      </c>
      <c r="AQ30" s="1">
        <v>43931</v>
      </c>
      <c r="AR30" s="17">
        <v>2511</v>
      </c>
    </row>
    <row r="31" spans="1:48" x14ac:dyDescent="0.25">
      <c r="A31" s="1">
        <f t="shared" si="14"/>
        <v>43931</v>
      </c>
      <c r="B31" s="5">
        <v>300</v>
      </c>
      <c r="C31" s="19">
        <f t="shared" si="1"/>
        <v>280.54103113059438</v>
      </c>
      <c r="D31" s="19">
        <f t="shared" si="15"/>
        <v>35.698573277848539</v>
      </c>
      <c r="E31">
        <f t="shared" si="2"/>
        <v>435202.71117213205</v>
      </c>
      <c r="F31">
        <f t="shared" si="3"/>
        <v>349700.64886554854</v>
      </c>
      <c r="G31">
        <f t="shared" si="4"/>
        <v>2291249.5338240312</v>
      </c>
      <c r="I31">
        <f t="shared" si="5"/>
        <v>14.627580190403002</v>
      </c>
      <c r="J31">
        <f t="shared" si="6"/>
        <v>35.698573277848531</v>
      </c>
      <c r="K31">
        <f t="shared" si="7"/>
        <v>112.91607982939091</v>
      </c>
      <c r="L31">
        <f t="shared" si="8"/>
        <v>52368.667594444254</v>
      </c>
      <c r="M31">
        <f t="shared" si="9"/>
        <v>33040.853316042463</v>
      </c>
      <c r="N31">
        <f t="shared" si="10"/>
        <v>0</v>
      </c>
      <c r="P31" s="14">
        <f t="shared" si="0"/>
        <v>-19.458968869405624</v>
      </c>
      <c r="Q31" s="14">
        <f t="shared" si="11"/>
        <v>378.6514694604972</v>
      </c>
      <c r="R31" s="2">
        <f t="shared" si="12"/>
        <v>19.458968869405624</v>
      </c>
      <c r="T31" s="16">
        <f t="shared" si="16"/>
        <v>17</v>
      </c>
      <c r="U31">
        <f t="shared" si="13"/>
        <v>1</v>
      </c>
      <c r="W31" s="1">
        <v>43931</v>
      </c>
      <c r="X31" s="5">
        <v>300</v>
      </c>
      <c r="Y31" s="1">
        <v>43931</v>
      </c>
      <c r="Z31" s="5">
        <v>7844</v>
      </c>
      <c r="AA31" s="1">
        <v>43931</v>
      </c>
      <c r="AB31" s="5">
        <v>596</v>
      </c>
      <c r="AC31" s="1">
        <v>43931</v>
      </c>
      <c r="AD31" s="5">
        <v>587</v>
      </c>
      <c r="AF31" s="17">
        <v>899</v>
      </c>
      <c r="AH31" s="17">
        <v>19468</v>
      </c>
      <c r="AL31" s="17">
        <v>2885</v>
      </c>
      <c r="AN31" s="17">
        <v>3346</v>
      </c>
      <c r="AR31" s="17">
        <v>2643</v>
      </c>
    </row>
    <row r="32" spans="1:48" x14ac:dyDescent="0.25">
      <c r="A32" s="1">
        <f t="shared" si="14"/>
        <v>43932</v>
      </c>
      <c r="B32" s="17">
        <v>330</v>
      </c>
      <c r="C32" s="19">
        <f t="shared" si="1"/>
        <v>318.32399671997473</v>
      </c>
      <c r="D32" s="19">
        <f t="shared" si="15"/>
        <v>37.782965589380353</v>
      </c>
      <c r="E32">
        <f t="shared" si="2"/>
        <v>385715.30328317761</v>
      </c>
      <c r="F32">
        <f t="shared" si="3"/>
        <v>364167.1528210236</v>
      </c>
      <c r="G32">
        <f t="shared" si="4"/>
        <v>2326105.036233895</v>
      </c>
      <c r="I32">
        <f t="shared" si="5"/>
        <v>13.056081335163961</v>
      </c>
      <c r="J32">
        <f t="shared" si="6"/>
        <v>37.78296558938036</v>
      </c>
      <c r="K32">
        <f t="shared" si="7"/>
        <v>114.56247669120157</v>
      </c>
      <c r="L32">
        <f t="shared" si="8"/>
        <v>49474.351807619285</v>
      </c>
      <c r="M32">
        <f t="shared" si="9"/>
        <v>34970.064886554857</v>
      </c>
      <c r="N32">
        <f t="shared" si="10"/>
        <v>0</v>
      </c>
      <c r="P32" s="14">
        <f t="shared" si="0"/>
        <v>-11.67600328002527</v>
      </c>
      <c r="Q32" s="14">
        <f t="shared" si="11"/>
        <v>136.32905259516087</v>
      </c>
      <c r="R32" s="2">
        <f t="shared" si="12"/>
        <v>11.67600328002527</v>
      </c>
      <c r="T32" s="16">
        <f t="shared" si="16"/>
        <v>18</v>
      </c>
      <c r="U32">
        <f t="shared" si="13"/>
        <v>1</v>
      </c>
      <c r="X32" s="17">
        <v>330</v>
      </c>
      <c r="Z32" s="17">
        <v>8627</v>
      </c>
      <c r="AB32" s="17">
        <v>677</v>
      </c>
      <c r="AD32" s="17">
        <v>630</v>
      </c>
      <c r="AH32" s="17">
        <v>19899</v>
      </c>
      <c r="AL32" s="17">
        <v>3048</v>
      </c>
      <c r="AN32" s="17">
        <v>3600</v>
      </c>
      <c r="AR32" s="17">
        <v>2737</v>
      </c>
    </row>
    <row r="33" spans="1:24" x14ac:dyDescent="0.25">
      <c r="A33" s="1">
        <f t="shared" si="14"/>
        <v>43933</v>
      </c>
      <c r="B33" s="27">
        <v>343</v>
      </c>
      <c r="C33" s="19">
        <f t="shared" si="1"/>
        <v>357.66997748511045</v>
      </c>
      <c r="D33" s="19">
        <f t="shared" si="15"/>
        <v>39.345980765135721</v>
      </c>
      <c r="E33">
        <f t="shared" si="2"/>
        <v>340038.77247492282</v>
      </c>
      <c r="F33">
        <f t="shared" si="3"/>
        <v>373376.05090731243</v>
      </c>
      <c r="G33">
        <f t="shared" si="4"/>
        <v>2362405.4462641859</v>
      </c>
      <c r="I33">
        <f t="shared" si="5"/>
        <v>11.571459098495328</v>
      </c>
      <c r="J33">
        <f t="shared" si="6"/>
        <v>39.345980765135721</v>
      </c>
      <c r="K33">
        <f t="shared" si="7"/>
        <v>116.30525181169476</v>
      </c>
      <c r="L33">
        <f t="shared" si="8"/>
        <v>45664.959349156306</v>
      </c>
      <c r="M33">
        <f t="shared" si="9"/>
        <v>36416.715282102363</v>
      </c>
      <c r="N33">
        <f t="shared" si="10"/>
        <v>0</v>
      </c>
      <c r="P33" s="14">
        <f t="shared" si="0"/>
        <v>14.669977485110451</v>
      </c>
      <c r="Q33" s="14">
        <f t="shared" si="11"/>
        <v>215.20823941364753</v>
      </c>
      <c r="R33" s="2">
        <f t="shared" si="12"/>
        <v>14.669977485110451</v>
      </c>
      <c r="T33" s="16">
        <f t="shared" si="16"/>
        <v>19</v>
      </c>
      <c r="U33">
        <f t="shared" si="13"/>
        <v>1</v>
      </c>
      <c r="W33" s="1">
        <v>43933</v>
      </c>
      <c r="X33" s="27">
        <v>343</v>
      </c>
    </row>
    <row r="34" spans="1:24" x14ac:dyDescent="0.25">
      <c r="A34" s="1">
        <f t="shared" si="14"/>
        <v>43934</v>
      </c>
      <c r="B34" s="5">
        <v>0</v>
      </c>
      <c r="C34" s="19">
        <f t="shared" si="1"/>
        <v>398.01092203037956</v>
      </c>
      <c r="D34" s="19">
        <f t="shared" si="15"/>
        <v>40.34094454526911</v>
      </c>
      <c r="E34">
        <f t="shared" si="2"/>
        <v>298751.01836921216</v>
      </c>
      <c r="F34">
        <f t="shared" si="3"/>
        <v>377275.65781457233</v>
      </c>
      <c r="G34">
        <f t="shared" si="4"/>
        <v>2399624.931082604</v>
      </c>
      <c r="I34">
        <f t="shared" si="5"/>
        <v>10.201163174247684</v>
      </c>
      <c r="J34">
        <f t="shared" si="6"/>
        <v>40.340944545269096</v>
      </c>
      <c r="K34">
        <f t="shared" si="7"/>
        <v>118.1202723132093</v>
      </c>
      <c r="L34">
        <f t="shared" si="8"/>
        <v>41277.552942536422</v>
      </c>
      <c r="M34">
        <f t="shared" si="9"/>
        <v>37337.605090731246</v>
      </c>
      <c r="N34">
        <f t="shared" si="10"/>
        <v>0</v>
      </c>
      <c r="P34" s="14">
        <f t="shared" si="0"/>
        <v>398.01092203037956</v>
      </c>
      <c r="Q34" s="14">
        <f t="shared" si="11"/>
        <v>158412.69405547288</v>
      </c>
      <c r="R34" s="2">
        <f t="shared" si="12"/>
        <v>398.01092203037956</v>
      </c>
      <c r="T34" s="16">
        <f t="shared" ref="T34:T38" si="17">1+T33</f>
        <v>20</v>
      </c>
      <c r="U34">
        <f t="shared" si="13"/>
        <v>0</v>
      </c>
    </row>
    <row r="35" spans="1:24" x14ac:dyDescent="0.25">
      <c r="A35" s="1">
        <f t="shared" si="14"/>
        <v>43935</v>
      </c>
      <c r="B35" s="5">
        <v>0</v>
      </c>
      <c r="C35" s="19">
        <f t="shared" si="1"/>
        <v>438.77319468603991</v>
      </c>
      <c r="D35" s="19">
        <f t="shared" si="15"/>
        <v>40.762272655660354</v>
      </c>
      <c r="E35">
        <f t="shared" si="2"/>
        <v>262095.67927516115</v>
      </c>
      <c r="F35">
        <f t="shared" si="3"/>
        <v>376153.70632395934</v>
      </c>
      <c r="G35">
        <f t="shared" si="4"/>
        <v>2437232.515617507</v>
      </c>
      <c r="I35">
        <f t="shared" si="5"/>
        <v>8.962530551076366</v>
      </c>
      <c r="J35">
        <f t="shared" si="6"/>
        <v>40.762272655660333</v>
      </c>
      <c r="K35">
        <f t="shared" si="7"/>
        <v>119.98124655413021</v>
      </c>
      <c r="L35">
        <f t="shared" si="8"/>
        <v>36646.376563499944</v>
      </c>
      <c r="M35">
        <f t="shared" si="9"/>
        <v>37727.565781457233</v>
      </c>
      <c r="N35">
        <f t="shared" si="10"/>
        <v>0</v>
      </c>
      <c r="P35" s="14">
        <f t="shared" si="0"/>
        <v>438.77319468603991</v>
      </c>
      <c r="Q35" s="14">
        <f t="shared" si="11"/>
        <v>192521.91637499348</v>
      </c>
      <c r="R35" s="2">
        <f t="shared" si="12"/>
        <v>438.77319468603991</v>
      </c>
      <c r="T35" s="16">
        <f t="shared" si="17"/>
        <v>21</v>
      </c>
      <c r="U35">
        <f t="shared" si="13"/>
        <v>0</v>
      </c>
    </row>
    <row r="36" spans="1:24" x14ac:dyDescent="0.25">
      <c r="A36" s="1">
        <f t="shared" si="14"/>
        <v>43936</v>
      </c>
      <c r="B36" s="5">
        <v>0</v>
      </c>
      <c r="C36" s="19">
        <f t="shared" ref="C36:C37" si="18">C35+J36</f>
        <v>479.41424750782147</v>
      </c>
      <c r="D36" s="19">
        <f t="shared" ref="D36:D37" si="19">C36-C35</f>
        <v>40.641052821781557</v>
      </c>
      <c r="E36">
        <f t="shared" ref="E36:E37" si="20">E35-I36-L36-N36</f>
        <v>230031.61697410274</v>
      </c>
      <c r="F36">
        <f t="shared" ref="F36:F37" si="21">F35+L36+N36-J36-M36</f>
        <v>370553.8940694218</v>
      </c>
      <c r="G36">
        <f t="shared" ref="G36:G37" si="22">G35-K36+M36</f>
        <v>2474726.0246241223</v>
      </c>
      <c r="I36">
        <f t="shared" ref="I36:I37" si="23">I$7*E35</f>
        <v>7.8628703782548346</v>
      </c>
      <c r="J36">
        <f t="shared" ref="J36:J37" si="24">J$7*F35</f>
        <v>40.64105282178155</v>
      </c>
      <c r="K36">
        <f t="shared" ref="K36:K37" si="25">K$7*G35</f>
        <v>121.86162578087536</v>
      </c>
      <c r="L36">
        <f t="shared" ref="L36:L37" si="26">L$7*E35*F35/(E35+F35+G35)</f>
        <v>32056.199430680164</v>
      </c>
      <c r="M36">
        <f t="shared" ref="M36:M37" si="27">M$7*F35</f>
        <v>37615.370632395934</v>
      </c>
      <c r="N36">
        <f t="shared" ref="N36:N37" si="28">N$7*E35</f>
        <v>0</v>
      </c>
      <c r="P36" s="14">
        <f t="shared" ref="P36:P37" si="29">C36-B36</f>
        <v>479.41424750782147</v>
      </c>
      <c r="Q36" s="14">
        <f t="shared" ref="Q36:Q37" si="30">-P36^2</f>
        <v>229838.0207134907</v>
      </c>
      <c r="R36" s="2">
        <f t="shared" ref="R36:R37" si="31">ABS(P36)</f>
        <v>479.41424750782147</v>
      </c>
      <c r="T36" s="16">
        <f t="shared" si="17"/>
        <v>22</v>
      </c>
      <c r="U36">
        <f t="shared" ref="U36:U37" si="32">IF(T36&lt;=Q$9,1,0)</f>
        <v>0</v>
      </c>
    </row>
    <row r="37" spans="1:24" x14ac:dyDescent="0.25">
      <c r="A37" s="1">
        <f t="shared" si="14"/>
        <v>43937</v>
      </c>
      <c r="B37" s="5">
        <v>0</v>
      </c>
      <c r="C37" s="19">
        <f t="shared" si="18"/>
        <v>519.45027567664181</v>
      </c>
      <c r="D37" s="19">
        <f t="shared" si="19"/>
        <v>40.036028168820337</v>
      </c>
      <c r="E37">
        <f t="shared" si="20"/>
        <v>202307.48788781586</v>
      </c>
      <c r="F37">
        <f t="shared" si="21"/>
        <v>361175.69677208847</v>
      </c>
      <c r="G37">
        <f t="shared" si="22"/>
        <v>2511657.6777298334</v>
      </c>
      <c r="I37">
        <f t="shared" si="23"/>
        <v>6.900948509223082</v>
      </c>
      <c r="J37">
        <f t="shared" si="24"/>
        <v>40.036028168820359</v>
      </c>
      <c r="K37">
        <f t="shared" si="25"/>
        <v>123.73630123120613</v>
      </c>
      <c r="L37">
        <f t="shared" si="26"/>
        <v>27717.228137777645</v>
      </c>
      <c r="M37">
        <f t="shared" si="27"/>
        <v>37055.38940694218</v>
      </c>
      <c r="N37">
        <f t="shared" si="28"/>
        <v>0</v>
      </c>
      <c r="P37" s="14">
        <f t="shared" si="29"/>
        <v>519.45027567664181</v>
      </c>
      <c r="Q37" s="14">
        <f t="shared" si="30"/>
        <v>269828.58890053915</v>
      </c>
      <c r="R37" s="2">
        <f t="shared" si="31"/>
        <v>519.45027567664181</v>
      </c>
      <c r="T37" s="16">
        <f t="shared" si="17"/>
        <v>23</v>
      </c>
      <c r="U37">
        <f t="shared" si="32"/>
        <v>0</v>
      </c>
    </row>
    <row r="38" spans="1:24" x14ac:dyDescent="0.25">
      <c r="A38" s="1">
        <f t="shared" si="14"/>
        <v>43938</v>
      </c>
      <c r="B38" s="5">
        <v>0</v>
      </c>
      <c r="C38" s="19">
        <f t="shared" ref="C38" si="33">C37+J38</f>
        <v>558.47304834557951</v>
      </c>
      <c r="D38" s="19">
        <f t="shared" ref="D38" si="34">C38-C37</f>
        <v>39.022772668937705</v>
      </c>
      <c r="E38">
        <f t="shared" ref="E38" si="35">E37-I38-L38-N38</f>
        <v>178540.37773209484</v>
      </c>
      <c r="F38">
        <f t="shared" ref="F38" si="36">F37+L38+N38-J38-M38</f>
        <v>348780.14525329514</v>
      </c>
      <c r="G38">
        <f t="shared" ref="G38" si="37">G37-K38+M38</f>
        <v>2547649.6645231559</v>
      </c>
      <c r="I38">
        <f t="shared" ref="I38" si="38">I$7*E37</f>
        <v>6.069224636634476</v>
      </c>
      <c r="J38">
        <f t="shared" ref="J38" si="39">J$7*F37</f>
        <v>39.022772668937662</v>
      </c>
      <c r="K38">
        <f t="shared" ref="K38" si="40">K$7*G37</f>
        <v>125.58288388649167</v>
      </c>
      <c r="L38">
        <f t="shared" ref="L38" si="41">L$7*E37*F37/(E37+F37+G37)</f>
        <v>23761.040931084401</v>
      </c>
      <c r="M38">
        <f t="shared" ref="M38" si="42">M$7*F37</f>
        <v>36117.569677208849</v>
      </c>
      <c r="N38">
        <f t="shared" ref="N38" si="43">N$7*E37</f>
        <v>0</v>
      </c>
      <c r="P38" s="14">
        <f t="shared" ref="P38" si="44">C38-B38</f>
        <v>558.47304834557951</v>
      </c>
      <c r="Q38" s="14">
        <f t="shared" ref="Q38" si="45">-P38^2</f>
        <v>311892.14572840399</v>
      </c>
      <c r="R38" s="2">
        <f t="shared" ref="R38" si="46">ABS(P38)</f>
        <v>558.47304834557951</v>
      </c>
      <c r="T38" s="16">
        <f t="shared" si="17"/>
        <v>24</v>
      </c>
      <c r="U38">
        <f t="shared" ref="U38" si="47">IF(T38&lt;=Q$9,1,0)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23418-A0B4-47E7-B60E-43EF83703B37}">
  <dimension ref="A1:B21"/>
  <sheetViews>
    <sheetView tabSelected="1" workbookViewId="0">
      <selection activeCell="D6" sqref="D6"/>
    </sheetView>
  </sheetViews>
  <sheetFormatPr defaultRowHeight="15" x14ac:dyDescent="0.25"/>
  <sheetData>
    <row r="1" spans="1:2" x14ac:dyDescent="0.25">
      <c r="A1" t="s">
        <v>368</v>
      </c>
    </row>
    <row r="2" spans="1:2" x14ac:dyDescent="0.25">
      <c r="A2" s="28" t="s">
        <v>374</v>
      </c>
    </row>
    <row r="3" spans="1:2" x14ac:dyDescent="0.25">
      <c r="A3" t="s">
        <v>372</v>
      </c>
    </row>
    <row r="4" spans="1:2" x14ac:dyDescent="0.25">
      <c r="A4" t="s">
        <v>371</v>
      </c>
    </row>
    <row r="5" spans="1:2" x14ac:dyDescent="0.25">
      <c r="A5" t="s">
        <v>373</v>
      </c>
    </row>
    <row r="7" spans="1:2" x14ac:dyDescent="0.25">
      <c r="A7" t="s">
        <v>84</v>
      </c>
    </row>
    <row r="8" spans="1:2" x14ac:dyDescent="0.25">
      <c r="A8" t="s">
        <v>86</v>
      </c>
    </row>
    <row r="9" spans="1:2" x14ac:dyDescent="0.25">
      <c r="B9" t="s">
        <v>85</v>
      </c>
    </row>
    <row r="10" spans="1:2" x14ac:dyDescent="0.25">
      <c r="A10" t="s">
        <v>369</v>
      </c>
    </row>
    <row r="11" spans="1:2" x14ac:dyDescent="0.25">
      <c r="A11" t="s">
        <v>309</v>
      </c>
    </row>
    <row r="12" spans="1:2" x14ac:dyDescent="0.25">
      <c r="A12" t="s">
        <v>87</v>
      </c>
    </row>
    <row r="13" spans="1:2" x14ac:dyDescent="0.25">
      <c r="A13" t="s">
        <v>370</v>
      </c>
    </row>
    <row r="14" spans="1:2" x14ac:dyDescent="0.25">
      <c r="A14" t="s">
        <v>88</v>
      </c>
    </row>
    <row r="15" spans="1:2" x14ac:dyDescent="0.25">
      <c r="A15" t="s">
        <v>89</v>
      </c>
    </row>
    <row r="17" spans="1:1" x14ac:dyDescent="0.25">
      <c r="A17" t="s">
        <v>90</v>
      </c>
    </row>
    <row r="18" spans="1:1" x14ac:dyDescent="0.25">
      <c r="A18" t="s">
        <v>223</v>
      </c>
    </row>
    <row r="21" spans="1:1" x14ac:dyDescent="0.25">
      <c r="A21" t="s">
        <v>307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WB! Status</vt:lpstr>
      <vt:lpstr>Model</vt:lpstr>
      <vt:lpstr>Notes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hassl</dc:creator>
  <cp:lastModifiedBy>hassl</cp:lastModifiedBy>
  <dcterms:created xsi:type="dcterms:W3CDTF">2020-04-09T19:16:24Z</dcterms:created>
  <dcterms:modified xsi:type="dcterms:W3CDTF">2020-04-13T19:35:02Z</dcterms:modified>
</cp:coreProperties>
</file>