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ustmods\diagma\"/>
    </mc:Choice>
  </mc:AlternateContent>
  <xr:revisionPtr revIDLastSave="0" documentId="8_{F888E82F-BCA2-455B-A657-7C0F2E73D758}" xr6:coauthVersionLast="40" xr6:coauthVersionMax="40" xr10:uidLastSave="{00000000-0000-0000-0000-000000000000}"/>
  <bookViews>
    <workbookView xWindow="-120" yWindow="-120" windowWidth="29040" windowHeight="18240" tabRatio="923" activeTab="1" xr2:uid="{00000000-000D-0000-FFFF-FFFF00000000}"/>
  </bookViews>
  <sheets>
    <sheet name="WB! Status" sheetId="20" r:id="rId1"/>
    <sheet name="Best" sheetId="1" r:id="rId2"/>
    <sheet name="Disc_Calc" sheetId="9" r:id="rId3"/>
    <sheet name="DiscountSched" sheetId="8" r:id="rId4"/>
    <sheet name="Spend by Vendor" sheetId="12" r:id="rId5"/>
    <sheet name="Bids" sheetId="6" r:id="rId6"/>
    <sheet name="Demands&amp;Awards" sheetId="4" r:id="rId7"/>
  </sheets>
  <externalReferences>
    <externalReference r:id="rId8"/>
  </externalReferences>
  <definedNames>
    <definedName name="WBBINchoose">Disc_Calc!$B$16:$F$20</definedName>
    <definedName name="WBMIN">Best!$E$8</definedName>
    <definedName name="WBOMITrbrate">Disc_Calc!$B$5:$F$5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" i="4" l="1"/>
  <c r="B3" i="9" l="1"/>
  <c r="B6" i="9" s="1"/>
  <c r="B4" i="9"/>
  <c r="C3" i="9"/>
  <c r="C4" i="9"/>
  <c r="D3" i="9"/>
  <c r="D4" i="9"/>
  <c r="E3" i="9"/>
  <c r="E4" i="9"/>
  <c r="F3" i="9"/>
  <c r="F4" i="9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I2" i="4"/>
  <c r="F2" i="8" s="1"/>
  <c r="H2" i="4"/>
  <c r="E2" i="8" s="1"/>
  <c r="G2" i="4"/>
  <c r="F2" i="4"/>
  <c r="E2" i="4"/>
  <c r="D3" i="4"/>
  <c r="C7" i="8"/>
  <c r="D7" i="8"/>
  <c r="E7" i="8" s="1"/>
  <c r="F2" i="9"/>
  <c r="E2" i="9"/>
  <c r="D2" i="9"/>
  <c r="C2" i="9"/>
  <c r="B2" i="9"/>
  <c r="C3" i="8"/>
  <c r="A13" i="9"/>
  <c r="A20" i="9"/>
  <c r="A30" i="9" s="1"/>
  <c r="A37" i="9" s="1"/>
  <c r="A12" i="9"/>
  <c r="A19" i="9" s="1"/>
  <c r="A29" i="9" s="1"/>
  <c r="A36" i="9" s="1"/>
  <c r="A11" i="9"/>
  <c r="A18" i="9" s="1"/>
  <c r="A28" i="9" s="1"/>
  <c r="A35" i="9" s="1"/>
  <c r="A10" i="9"/>
  <c r="A9" i="9"/>
  <c r="A16" i="9" s="1"/>
  <c r="A26" i="9" s="1"/>
  <c r="A33" i="9" s="1"/>
  <c r="C5" i="8"/>
  <c r="D5" i="8" s="1"/>
  <c r="D4" i="8"/>
  <c r="E4" i="8" s="1"/>
  <c r="E3" i="8"/>
  <c r="E6" i="8"/>
  <c r="F5" i="8"/>
  <c r="D2" i="8"/>
  <c r="C2" i="8"/>
  <c r="B2" i="8"/>
  <c r="B3" i="12"/>
  <c r="F3" i="12"/>
  <c r="E3" i="12"/>
  <c r="D3" i="12"/>
  <c r="C3" i="12"/>
  <c r="F2" i="12"/>
  <c r="E2" i="12"/>
  <c r="D2" i="12"/>
  <c r="C2" i="12"/>
  <c r="B2" i="12"/>
  <c r="C14" i="4"/>
  <c r="E26" i="9"/>
  <c r="C11" i="4"/>
  <c r="C12" i="4"/>
  <c r="F35" i="9"/>
  <c r="C34" i="9"/>
  <c r="D27" i="9"/>
  <c r="D23" i="9"/>
  <c r="E36" i="9"/>
  <c r="C17" i="4"/>
  <c r="C8" i="4"/>
  <c r="C9" i="4"/>
  <c r="C26" i="9"/>
  <c r="C15" i="4"/>
  <c r="E37" i="9"/>
  <c r="C16" i="4"/>
  <c r="E35" i="9"/>
  <c r="B33" i="9"/>
  <c r="E30" i="9"/>
  <c r="F22" i="9"/>
  <c r="D22" i="9"/>
  <c r="C27" i="9"/>
  <c r="F36" i="9"/>
  <c r="C3" i="4"/>
  <c r="B23" i="9"/>
  <c r="B34" i="9"/>
  <c r="C10" i="4"/>
  <c r="B37" i="9"/>
  <c r="B29" i="9"/>
  <c r="F33" i="9"/>
  <c r="C7" i="4"/>
  <c r="C37" i="9"/>
  <c r="C29" i="9"/>
  <c r="C13" i="4"/>
  <c r="B27" i="9"/>
  <c r="C6" i="4"/>
  <c r="B36" i="9"/>
  <c r="C36" i="9"/>
  <c r="E33" i="9"/>
  <c r="C5" i="4"/>
  <c r="E28" i="9"/>
  <c r="B35" i="9"/>
  <c r="D29" i="9"/>
  <c r="D36" i="9"/>
  <c r="C22" i="9"/>
  <c r="D26" i="9"/>
  <c r="B22" i="9"/>
  <c r="D33" i="9"/>
  <c r="C4" i="4"/>
  <c r="C30" i="9"/>
  <c r="E22" i="9"/>
  <c r="E29" i="9"/>
  <c r="C33" i="9"/>
  <c r="F6" i="9" l="1"/>
  <c r="E6" i="9"/>
  <c r="F4" i="8"/>
  <c r="E5" i="9"/>
  <c r="G3" i="12"/>
  <c r="A17" i="9"/>
  <c r="A27" i="9" s="1"/>
  <c r="A34" i="9" s="1"/>
  <c r="B5" i="9"/>
  <c r="F7" i="8"/>
  <c r="F5" i="9"/>
  <c r="D5" i="9"/>
  <c r="D6" i="9"/>
  <c r="C5" i="9"/>
  <c r="C6" i="9"/>
  <c r="D34" i="9"/>
  <c r="E34" i="9"/>
  <c r="F28" i="9"/>
  <c r="C28" i="9"/>
  <c r="B26" i="9"/>
  <c r="D35" i="9"/>
  <c r="C35" i="9"/>
  <c r="D37" i="9"/>
  <c r="F26" i="9"/>
  <c r="F30" i="9"/>
  <c r="E27" i="9"/>
  <c r="C23" i="9"/>
  <c r="E23" i="9"/>
  <c r="B28" i="9"/>
  <c r="D28" i="9"/>
  <c r="B30" i="9"/>
  <c r="F29" i="9"/>
  <c r="F37" i="9"/>
  <c r="D30" i="9"/>
  <c r="F23" i="9"/>
  <c r="E8" i="1" l="1"/>
  <c r="F27" i="9"/>
  <c r="F34" i="9"/>
</calcChain>
</file>

<file path=xl/sharedStrings.xml><?xml version="1.0" encoding="utf-8"?>
<sst xmlns="http://schemas.openxmlformats.org/spreadsheetml/2006/main" count="97" uniqueCount="97">
  <si>
    <t>Expenditure to Vendor: Before and after discount</t>
  </si>
  <si>
    <t>Total Spend
 (before discount)</t>
  </si>
  <si>
    <t>Discount($)</t>
  </si>
  <si>
    <t>Discount(%)</t>
  </si>
  <si>
    <t>Total Spend
 (after-Discount)</t>
  </si>
  <si>
    <t>Part #</t>
  </si>
  <si>
    <t>v.</t>
  </si>
  <si>
    <t>Total Supplier Spend</t>
  </si>
  <si>
    <t>% Discount</t>
  </si>
  <si>
    <t>$ Level</t>
  </si>
  <si>
    <t>Which level did we take?</t>
  </si>
  <si>
    <t>Can only be in 1 interval:</t>
  </si>
  <si>
    <t>Volume &gt;= breakpoint:</t>
  </si>
  <si>
    <t>Rebate &lt;= rate(i)*volume</t>
  </si>
  <si>
    <t>Rebate(i) &lt;= rate(i)*bpoint(i+1)*y(i)</t>
  </si>
  <si>
    <t>Rebate at various levels:</t>
  </si>
  <si>
    <t>Part</t>
  </si>
  <si>
    <t>Acme</t>
  </si>
  <si>
    <t>Zephyr</t>
  </si>
  <si>
    <t>Buildit</t>
  </si>
  <si>
    <t>Martin</t>
  </si>
  <si>
    <t>Bids by Part * Vendor</t>
  </si>
  <si>
    <t>Required</t>
  </si>
  <si>
    <t>A4239</t>
  </si>
  <si>
    <t>B5259</t>
  </si>
  <si>
    <t>C5262</t>
  </si>
  <si>
    <t>T9024</t>
  </si>
  <si>
    <t>P2002</t>
  </si>
  <si>
    <t>X5391</t>
  </si>
  <si>
    <t>Z5821</t>
  </si>
  <si>
    <t>V8832</t>
  </si>
  <si>
    <t>G8923</t>
  </si>
  <si>
    <t>M5139</t>
  </si>
  <si>
    <t>K4880</t>
  </si>
  <si>
    <t>Y4502</t>
  </si>
  <si>
    <t>P4890</t>
  </si>
  <si>
    <t>Awarded Units</t>
  </si>
  <si>
    <t>Q1373</t>
  </si>
  <si>
    <t>Y1906</t>
  </si>
  <si>
    <t>Expenditures</t>
  </si>
  <si>
    <t>Total</t>
  </si>
  <si>
    <t>Steinberg</t>
  </si>
  <si>
    <t>Total Undiscounted Invoice by Vendor</t>
  </si>
  <si>
    <t>Total Cost =</t>
  </si>
  <si>
    <t xml:space="preserve">  Given:</t>
  </si>
  <si>
    <t xml:space="preserve">      Base price for each product*vendor combination,  and</t>
  </si>
  <si>
    <t xml:space="preserve">      Quantity discount schedule for each vendor based on total $ purchased.</t>
  </si>
  <si>
    <t>Units awarded</t>
  </si>
  <si>
    <t>What'sBest model (qdiscbid.xls)</t>
  </si>
  <si>
    <t xml:space="preserve">     for choosing which vendors should supply which products,</t>
  </si>
  <si>
    <t xml:space="preserve">      Demand for each product, </t>
  </si>
  <si>
    <t xml:space="preserve">   Determine how much of which product to buy from each vendor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</si>
  <si>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</si>
  <si>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</si>
  <si>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</si>
  <si>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413</t>
  </si>
  <si>
    <t xml:space="preserve">     Numerics                         338</t>
  </si>
  <si>
    <t xml:space="preserve">       Adjustables                    125         Unlimited</t>
  </si>
  <si>
    <t xml:space="preserve">         Continuous                   100</t>
  </si>
  <si>
    <t xml:space="preserve">         Free                           0</t>
  </si>
  <si>
    <t xml:space="preserve">         Integers/Binaries            0/25        Unlimited</t>
  </si>
  <si>
    <t xml:space="preserve">       Constants                      182</t>
  </si>
  <si>
    <t xml:space="preserve">       Formulas                        31</t>
  </si>
  <si>
    <t xml:space="preserve">     Strings                            0</t>
  </si>
  <si>
    <t xml:space="preserve">     Constraints                       75         Unlimited</t>
  </si>
  <si>
    <t xml:space="preserve">   Nonlinears                           0         Unlimited</t>
  </si>
  <si>
    <t xml:space="preserve">   Coefficients                       464</t>
  </si>
  <si>
    <t xml:space="preserve">   Minimum coefficient value:        0.004  on Disc_Calc!D3</t>
  </si>
  <si>
    <t xml:space="preserve">   Minimum coefficient in formula:   Disc_Calc!D26</t>
  </si>
  <si>
    <t xml:space="preserve">   Maximum coefficient value:        500000  on Disc_Calc!B20</t>
  </si>
  <si>
    <t xml:space="preserve">   Maximum coefficient in formula:   Disc_Calc!B23</t>
  </si>
  <si>
    <t xml:space="preserve"> MODEL TYPE:</t>
  </si>
  <si>
    <t>Mixed Integer / Linear (Mixed Integer Linear Program)</t>
  </si>
  <si>
    <t xml:space="preserve"> SOLUTION STATUS:        </t>
  </si>
  <si>
    <t xml:space="preserve">GLOBALLY OPTIMAL  </t>
  </si>
  <si>
    <t xml:space="preserve"> OBJECTIVE VALUE:        </t>
  </si>
  <si>
    <t xml:space="preserve"> BEST OBJECTIVE BOUND:   </t>
  </si>
  <si>
    <t xml:space="preserve"> OPTIMALITY TOLERANCES:  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</si>
  <si>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</si>
  <si>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</si>
  <si>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</si>
  <si>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</si>
  <si>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>Branch-and-Bound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</si>
  <si>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</si>
  <si>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</si>
  <si>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</si>
  <si>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</si>
  <si>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</si>
  <si>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NON-DEFAULT SETTINGS:</t>
  </si>
  <si>
    <t xml:space="preserve">   WBBIN Range:   Detected</t>
  </si>
  <si>
    <t xml:space="preserve">   WBOMIT Range:   Detected</t>
  </si>
  <si>
    <t xml:space="preserve"> End of Report</t>
  </si>
  <si>
    <t xml:space="preserve"> DATE GENERATED:</t>
  </si>
  <si>
    <t xml:space="preserve"> &lt;--Upper limit on amount purchased from a vendor.</t>
  </si>
  <si>
    <t xml:space="preserve"> What'sBest!® 16.0.2.2 (Feb 06, 2019) - Lib.:12.0.3977.140 - 64-bit - Status Report -</t>
  </si>
  <si>
    <t xml:space="preserve"> - Lindo Staff -</t>
  </si>
  <si>
    <t>Keywords: Discount, Purchasing, Quantity discount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</si>
</sst>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_(* #,##0.0000_);_(* \(#,##0.0000\);_(* &quot;-&quot;??_);_(@_)"/>
    <numFmt numFmtId="167" formatCode="&quot;$&quot;#,##0.00"/>
    <numFmt numFmtId="168" formatCode="&quot;$&quot;#,##0.0000"/>
    <numFmt numFmtId="169" formatCode="0.0000"/>
    <numFmt numFmtId="170" formatCode="#,##0.0##############"/>
    <numFmt numFmtId="171" formatCode="mmm\ dd\,\ yyyy"/>
    <numFmt numFmtId="172" formatCode="hh:mm\ AM/PM"/>
  </numFmts>
  <fonts count="19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12"/>
      <name val="Arial"/>
      <family val="2"/>
    </font>
    <font>
      <sz val="6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9"/>
      <name val="Courier"/>
    </font>
    <font>
      <sz val="9"/>
      <color indexed="10"/>
      <name val="Courier"/>
    </font>
    <font>
      <sz val="10"/>
      <name val="Arial"/>
      <family val="2"/>
    </font>
    <font>
      <b/>
      <sz val="12"/>
      <color indexed="8"/>
      <name val="Courier New"/>
      <family val="3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CC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7">
    <xf numFmtId="0" fontId="0" fillId="0" borderId="0"/>
    <xf numFmtId="0" fontId="3" fillId="0" borderId="0" applyNumberFormat="0" applyFill="0" applyBorder="0" applyAlignment="0">
      <protection locked="0"/>
    </xf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16" fillId="6" borderId="29" applyNumberFormat="0" applyFont="0" applyAlignment="0" applyProtection="0"/>
  </cellStyleXfs>
  <cellXfs count="74">
    <xf numFmtId="0" fontId="0" fillId="0" borderId="0" xfId="0"/>
    <xf numFmtId="0" fontId="7" fillId="0" borderId="0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 wrapText="1"/>
    </xf>
    <xf numFmtId="0" fontId="7" fillId="0" borderId="0" xfId="0" applyFont="1" applyFill="1" applyBorder="1"/>
    <xf numFmtId="0" fontId="7" fillId="2" borderId="0" xfId="0" applyFont="1" applyFill="1" applyBorder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6" fillId="3" borderId="1" xfId="5" applyFont="1" applyFill="1" applyBorder="1" applyAlignment="1">
      <alignment horizontal="center" wrapText="1"/>
    </xf>
    <xf numFmtId="165" fontId="7" fillId="0" borderId="0" xfId="2" applyNumberFormat="1" applyFont="1" applyFill="1"/>
    <xf numFmtId="0" fontId="6" fillId="4" borderId="2" xfId="4" applyFont="1" applyFill="1" applyBorder="1" applyAlignment="1">
      <alignment horizontal="center"/>
    </xf>
    <xf numFmtId="0" fontId="4" fillId="4" borderId="3" xfId="0" applyFont="1" applyFill="1" applyBorder="1" applyAlignment="1">
      <alignment horizontal="left"/>
    </xf>
    <xf numFmtId="0" fontId="6" fillId="3" borderId="7" xfId="5" applyFont="1" applyFill="1" applyBorder="1" applyAlignment="1">
      <alignment horizontal="center" wrapText="1"/>
    </xf>
    <xf numFmtId="0" fontId="6" fillId="3" borderId="5" xfId="5" applyFont="1" applyFill="1" applyBorder="1" applyAlignment="1">
      <alignment horizontal="center" wrapText="1"/>
    </xf>
    <xf numFmtId="0" fontId="6" fillId="3" borderId="6" xfId="5" applyFont="1" applyFill="1" applyBorder="1" applyAlignment="1">
      <alignment horizontal="center" wrapText="1"/>
    </xf>
    <xf numFmtId="0" fontId="6" fillId="3" borderId="9" xfId="5" applyFont="1" applyFill="1" applyBorder="1" applyAlignment="1">
      <alignment horizontal="center" wrapText="1"/>
    </xf>
    <xf numFmtId="166" fontId="0" fillId="0" borderId="10" xfId="2" applyNumberFormat="1" applyFont="1" applyBorder="1"/>
    <xf numFmtId="166" fontId="0" fillId="0" borderId="11" xfId="2" applyNumberFormat="1" applyFont="1" applyBorder="1"/>
    <xf numFmtId="167" fontId="0" fillId="0" borderId="0" xfId="0" applyNumberFormat="1"/>
    <xf numFmtId="0" fontId="3" fillId="0" borderId="0" xfId="1">
      <protection locked="0"/>
    </xf>
    <xf numFmtId="0" fontId="0" fillId="0" borderId="0" xfId="0" applyAlignment="1">
      <alignment horizontal="right"/>
    </xf>
    <xf numFmtId="0" fontId="3" fillId="0" borderId="0" xfId="1" applyNumberFormat="1" applyFill="1" applyAlignment="1">
      <protection locked="0"/>
    </xf>
    <xf numFmtId="0" fontId="8" fillId="4" borderId="3" xfId="0" applyFont="1" applyFill="1" applyBorder="1" applyAlignment="1">
      <alignment horizontal="left"/>
    </xf>
    <xf numFmtId="0" fontId="9" fillId="4" borderId="12" xfId="0" applyFont="1" applyFill="1" applyBorder="1" applyAlignment="1">
      <alignment horizontal="center" wrapText="1"/>
    </xf>
    <xf numFmtId="0" fontId="9" fillId="4" borderId="2" xfId="4" applyFont="1" applyFill="1" applyBorder="1" applyAlignment="1">
      <alignment horizontal="center"/>
    </xf>
    <xf numFmtId="0" fontId="9" fillId="3" borderId="1" xfId="5" applyFont="1" applyFill="1" applyBorder="1" applyAlignment="1">
      <alignment horizontal="center" wrapText="1"/>
    </xf>
    <xf numFmtId="0" fontId="9" fillId="2" borderId="13" xfId="0" applyFont="1" applyFill="1" applyBorder="1" applyAlignment="1">
      <alignment horizontal="center" wrapText="1"/>
    </xf>
    <xf numFmtId="0" fontId="9" fillId="3" borderId="3" xfId="5" applyFont="1" applyFill="1" applyBorder="1" applyAlignment="1">
      <alignment horizontal="center" wrapText="1"/>
    </xf>
    <xf numFmtId="0" fontId="9" fillId="4" borderId="14" xfId="0" applyFont="1" applyFill="1" applyBorder="1" applyAlignment="1">
      <alignment horizontal="center" wrapText="1"/>
    </xf>
    <xf numFmtId="0" fontId="8" fillId="4" borderId="12" xfId="0" applyFont="1" applyFill="1" applyBorder="1" applyAlignment="1">
      <alignment horizontal="center" wrapText="1"/>
    </xf>
    <xf numFmtId="0" fontId="8" fillId="4" borderId="15" xfId="0" applyFont="1" applyFill="1" applyBorder="1" applyAlignment="1">
      <alignment horizontal="center" wrapText="1"/>
    </xf>
    <xf numFmtId="165" fontId="8" fillId="4" borderId="15" xfId="2" applyNumberFormat="1" applyFont="1" applyFill="1" applyBorder="1" applyAlignment="1">
      <alignment horizontal="center" wrapText="1"/>
    </xf>
    <xf numFmtId="0" fontId="9" fillId="4" borderId="16" xfId="0" applyFont="1" applyFill="1" applyBorder="1" applyAlignment="1">
      <alignment horizontal="center" wrapText="1"/>
    </xf>
    <xf numFmtId="0" fontId="9" fillId="4" borderId="15" xfId="0" applyFont="1" applyFill="1" applyBorder="1" applyAlignment="1">
      <alignment horizontal="center" wrapText="1"/>
    </xf>
    <xf numFmtId="165" fontId="9" fillId="4" borderId="17" xfId="2" applyNumberFormat="1" applyFont="1" applyFill="1" applyBorder="1" applyAlignment="1">
      <alignment horizontal="center" wrapText="1"/>
    </xf>
    <xf numFmtId="0" fontId="8" fillId="0" borderId="19" xfId="4" applyFont="1" applyFill="1" applyBorder="1" applyAlignment="1">
      <alignment horizontal="left" wrapText="1"/>
    </xf>
    <xf numFmtId="0" fontId="9" fillId="4" borderId="14" xfId="4" applyFont="1" applyFill="1" applyBorder="1" applyAlignment="1">
      <alignment horizontal="center"/>
    </xf>
    <xf numFmtId="2" fontId="3" fillId="0" borderId="18" xfId="1" applyNumberFormat="1" applyFill="1" applyBorder="1" applyAlignment="1">
      <alignment horizontal="center"/>
      <protection locked="0"/>
    </xf>
    <xf numFmtId="4" fontId="10" fillId="0" borderId="21" xfId="3" applyNumberFormat="1" applyFont="1" applyBorder="1"/>
    <xf numFmtId="4" fontId="10" fillId="0" borderId="1" xfId="3" applyNumberFormat="1" applyFont="1" applyBorder="1"/>
    <xf numFmtId="4" fontId="10" fillId="0" borderId="21" xfId="3" quotePrefix="1" applyNumberFormat="1" applyFont="1" applyBorder="1"/>
    <xf numFmtId="0" fontId="11" fillId="0" borderId="0" xfId="0" applyFont="1"/>
    <xf numFmtId="0" fontId="9" fillId="4" borderId="0" xfId="0" applyFont="1" applyFill="1" applyBorder="1" applyAlignment="1">
      <alignment horizontal="center" wrapText="1"/>
    </xf>
    <xf numFmtId="0" fontId="8" fillId="0" borderId="22" xfId="2" applyNumberFormat="1" applyFont="1" applyFill="1" applyBorder="1"/>
    <xf numFmtId="167" fontId="0" fillId="0" borderId="21" xfId="3" applyNumberFormat="1" applyFont="1" applyBorder="1"/>
    <xf numFmtId="167" fontId="0" fillId="0" borderId="23" xfId="3" applyNumberFormat="1" applyFont="1" applyBorder="1"/>
    <xf numFmtId="167" fontId="12" fillId="0" borderId="21" xfId="3" quotePrefix="1" applyNumberFormat="1" applyFont="1" applyBorder="1"/>
    <xf numFmtId="167" fontId="13" fillId="0" borderId="8" xfId="3" applyNumberFormat="1" applyFont="1" applyBorder="1"/>
    <xf numFmtId="0" fontId="14" fillId="0" borderId="0" xfId="0" applyFont="1"/>
    <xf numFmtId="171" fontId="14" fillId="0" borderId="0" xfId="0" applyNumberFormat="1" applyFont="1" applyAlignment="1">
      <alignment horizontal="left"/>
    </xf>
    <xf numFmtId="172" fontId="14" fillId="0" borderId="0" xfId="0" applyNumberFormat="1" applyFont="1" applyAlignment="1">
      <alignment horizontal="left"/>
    </xf>
    <xf numFmtId="0" fontId="15" fillId="0" borderId="0" xfId="0" applyFont="1"/>
    <xf numFmtId="170" fontId="14" fillId="0" borderId="0" xfId="0" applyNumberFormat="1" applyFont="1" applyAlignment="1">
      <alignment horizontal="left"/>
    </xf>
    <xf numFmtId="0" fontId="1" fillId="0" borderId="0" xfId="0" applyFont="1"/>
    <xf numFmtId="0" fontId="6" fillId="6" borderId="29" xfId="6" applyFont="1" applyAlignment="1">
      <alignment horizontal="center" wrapText="1"/>
    </xf>
    <xf numFmtId="169" fontId="0" fillId="6" borderId="29" xfId="6" applyNumberFormat="1" applyFont="1"/>
    <xf numFmtId="164" fontId="0" fillId="6" borderId="29" xfId="6" applyNumberFormat="1" applyFont="1"/>
    <xf numFmtId="0" fontId="9" fillId="6" borderId="29" xfId="6" applyFont="1" applyAlignment="1">
      <alignment horizontal="center" wrapText="1"/>
    </xf>
    <xf numFmtId="0" fontId="9" fillId="6" borderId="29" xfId="6" applyFont="1" applyAlignment="1">
      <alignment horizontal="left" wrapText="1"/>
    </xf>
    <xf numFmtId="168" fontId="17" fillId="6" borderId="29" xfId="6" applyNumberFormat="1" applyFont="1" applyAlignment="1">
      <alignment horizontal="right" wrapText="1"/>
    </xf>
    <xf numFmtId="165" fontId="8" fillId="6" borderId="29" xfId="6" applyNumberFormat="1" applyFont="1" applyAlignment="1">
      <alignment horizontal="right" wrapText="1"/>
    </xf>
    <xf numFmtId="0" fontId="10" fillId="0" borderId="0" xfId="0" applyFont="1"/>
    <xf numFmtId="0" fontId="12" fillId="0" borderId="0" xfId="0" applyFont="1"/>
    <xf numFmtId="0" fontId="18" fillId="4" borderId="8" xfId="0" applyFont="1" applyFill="1" applyBorder="1"/>
    <xf numFmtId="164" fontId="12" fillId="0" borderId="4" xfId="3" applyNumberFormat="1" applyFont="1" applyBorder="1"/>
    <xf numFmtId="0" fontId="2" fillId="0" borderId="0" xfId="4"/>
    <xf numFmtId="0" fontId="5" fillId="5" borderId="1" xfId="0" applyFont="1" applyFill="1" applyBorder="1" applyAlignment="1">
      <alignment horizontal="center" wrapText="1"/>
    </xf>
    <xf numFmtId="0" fontId="5" fillId="5" borderId="20" xfId="0" applyFont="1" applyFill="1" applyBorder="1" applyAlignment="1">
      <alignment horizontal="center" wrapText="1"/>
    </xf>
    <xf numFmtId="0" fontId="5" fillId="5" borderId="24" xfId="0" applyFont="1" applyFill="1" applyBorder="1" applyAlignment="1">
      <alignment horizontal="center" wrapText="1"/>
    </xf>
    <xf numFmtId="0" fontId="5" fillId="5" borderId="25" xfId="0" applyFont="1" applyFill="1" applyBorder="1" applyAlignment="1">
      <alignment horizontal="center" wrapText="1"/>
    </xf>
    <xf numFmtId="0" fontId="9" fillId="5" borderId="26" xfId="0" applyFont="1" applyFill="1" applyBorder="1" applyAlignment="1">
      <alignment horizontal="center" wrapText="1"/>
    </xf>
    <xf numFmtId="0" fontId="9" fillId="5" borderId="20" xfId="0" applyFont="1" applyFill="1" applyBorder="1" applyAlignment="1">
      <alignment horizontal="center" wrapText="1"/>
    </xf>
    <xf numFmtId="0" fontId="9" fillId="5" borderId="1" xfId="0" applyFont="1" applyFill="1" applyBorder="1" applyAlignment="1">
      <alignment horizontal="center" wrapText="1"/>
    </xf>
    <xf numFmtId="0" fontId="9" fillId="5" borderId="27" xfId="0" applyFont="1" applyFill="1" applyBorder="1" applyAlignment="1">
      <alignment horizontal="center" wrapText="1"/>
    </xf>
    <xf numFmtId="0" fontId="9" fillId="5" borderId="28" xfId="0" applyFont="1" applyFill="1" applyBorder="1" applyAlignment="1">
      <alignment horizontal="center" wrapText="1"/>
    </xf>
  </cellXfs>
  <cellStyles count="7">
    <cellStyle name="Adjustable" xfId="1" xr:uid="{00000000-0005-0000-0000-000000000000}"/>
    <cellStyle name="Comma" xfId="2" builtinId="3"/>
    <cellStyle name="Currency" xfId="3" builtinId="4"/>
    <cellStyle name="Normal" xfId="0" builtinId="0"/>
    <cellStyle name="Normal_Sheet1" xfId="4" xr:uid="{00000000-0005-0000-0000-000005000000}"/>
    <cellStyle name="Normal_Sheet2" xfId="5" xr:uid="{00000000-0005-0000-0000-000006000000}"/>
    <cellStyle name="Note" xfId="6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25401-6F40-400A-A80E-24DAD85737DA}">
  <dimension ref="A1:C58"/>
  <sheetViews>
    <sheetView showGridLines="0" workbookViewId="0"/>
  </sheetViews>
  <sheetFormatPr defaultRowHeight="12.75" x14ac:dyDescent="0.2"/>
  <cols>
    <col min="1" max="3" width="30.7109375" customWidth="1"/>
  </cols>
  <sheetData>
    <row r="1" spans="1:3" x14ac:dyDescent="0.2">
      <c r="A1" s="47" t="s">
        <v>94</v>
      </c>
      <c r="B1" s="47"/>
      <c r="C1" s="47"/>
    </row>
    <row r="2" spans="1:3" x14ac:dyDescent="0.2">
      <c r="A2" s="47" t="s">
        <v>95</v>
      </c>
      <c r="B2" s="47"/>
      <c r="C2" s="47"/>
    </row>
    <row r="3" spans="1:3" x14ac:dyDescent="0.2">
      <c r="A3" s="47"/>
      <c r="B3" s="47"/>
      <c r="C3" s="47"/>
    </row>
    <row r="4" spans="1:3" x14ac:dyDescent="0.2">
      <c r="A4" s="47" t="s">
        <v>92</v>
      </c>
      <c r="B4" s="48">
        <v>43516.732569444444</v>
      </c>
      <c r="C4" s="49">
        <v>43516.732569444444</v>
      </c>
    </row>
    <row r="5" spans="1:3" x14ac:dyDescent="0.2">
      <c r="A5" s="47"/>
      <c r="B5" s="47"/>
      <c r="C5" s="47"/>
    </row>
    <row r="6" spans="1:3" x14ac:dyDescent="0.2">
      <c r="A6" s="47"/>
      <c r="B6" s="47"/>
      <c r="C6" s="47"/>
    </row>
    <row r="7" spans="1:3" x14ac:dyDescent="0.2">
      <c r="A7" s="47" t="s">
        <v>52</v>
      </c>
      <c r="B7" s="47"/>
      <c r="C7" s="47"/>
    </row>
    <row r="8" spans="1:3" x14ac:dyDescent="0.2">
      <c r="A8" s="47"/>
      <c r="B8" s="47"/>
      <c r="C8" s="47"/>
    </row>
    <row r="9" spans="1:3" x14ac:dyDescent="0.2">
      <c r="A9" s="47" t="s">
        <v>53</v>
      </c>
      <c r="B9" s="47"/>
      <c r="C9" s="47"/>
    </row>
    <row r="10" spans="1:3" x14ac:dyDescent="0.2">
      <c r="A10" s="47" t="s">
        <v>54</v>
      </c>
      <c r="B10" s="47"/>
      <c r="C10" s="47"/>
    </row>
    <row r="11" spans="1:3" x14ac:dyDescent="0.2">
      <c r="A11" s="47" t="s">
        <v>55</v>
      </c>
      <c r="B11" s="47"/>
      <c r="C11" s="47"/>
    </row>
    <row r="12" spans="1:3" x14ac:dyDescent="0.2">
      <c r="A12" s="47" t="s">
        <v>56</v>
      </c>
      <c r="B12" s="47"/>
      <c r="C12" s="47"/>
    </row>
    <row r="13" spans="1:3" x14ac:dyDescent="0.2">
      <c r="A13" s="47" t="s">
        <v>57</v>
      </c>
      <c r="B13" s="47"/>
      <c r="C13" s="47"/>
    </row>
    <row r="14" spans="1:3" x14ac:dyDescent="0.2">
      <c r="A14" s="47" t="s">
        <v>58</v>
      </c>
      <c r="B14" s="47"/>
      <c r="C14" s="47"/>
    </row>
    <row r="15" spans="1:3" x14ac:dyDescent="0.2">
      <c r="A15" s="47" t="s">
        <v>59</v>
      </c>
      <c r="B15" s="47"/>
      <c r="C15" s="47"/>
    </row>
    <row r="16" spans="1:3" x14ac:dyDescent="0.2">
      <c r="A16" s="47" t="s">
        <v>60</v>
      </c>
      <c r="B16" s="47"/>
      <c r="C16" s="47"/>
    </row>
    <row r="17" spans="1:3" x14ac:dyDescent="0.2">
      <c r="A17" s="47" t="s">
        <v>61</v>
      </c>
      <c r="B17" s="47"/>
      <c r="C17" s="47"/>
    </row>
    <row r="18" spans="1:3" x14ac:dyDescent="0.2">
      <c r="A18" s="47" t="s">
        <v>62</v>
      </c>
      <c r="B18" s="47"/>
      <c r="C18" s="47"/>
    </row>
    <row r="19" spans="1:3" x14ac:dyDescent="0.2">
      <c r="A19" s="47" t="s">
        <v>63</v>
      </c>
      <c r="B19" s="47"/>
      <c r="C19" s="47"/>
    </row>
    <row r="20" spans="1:3" x14ac:dyDescent="0.2">
      <c r="A20" s="47" t="s">
        <v>64</v>
      </c>
      <c r="B20" s="47"/>
      <c r="C20" s="47"/>
    </row>
    <row r="21" spans="1:3" x14ac:dyDescent="0.2">
      <c r="A21" s="47" t="s">
        <v>65</v>
      </c>
      <c r="B21" s="47"/>
      <c r="C21" s="47"/>
    </row>
    <row r="22" spans="1:3" x14ac:dyDescent="0.2">
      <c r="A22" s="47" t="s">
        <v>66</v>
      </c>
      <c r="B22" s="47"/>
      <c r="C22" s="47"/>
    </row>
    <row r="23" spans="1:3" x14ac:dyDescent="0.2">
      <c r="A23" s="47"/>
      <c r="B23" s="47"/>
      <c r="C23" s="47"/>
    </row>
    <row r="24" spans="1:3" x14ac:dyDescent="0.2">
      <c r="A24" s="47" t="s">
        <v>67</v>
      </c>
      <c r="B24" s="47"/>
      <c r="C24" s="47"/>
    </row>
    <row r="25" spans="1:3" x14ac:dyDescent="0.2">
      <c r="A25" s="47" t="s">
        <v>68</v>
      </c>
      <c r="B25" s="47"/>
      <c r="C25" s="47"/>
    </row>
    <row r="26" spans="1:3" x14ac:dyDescent="0.2">
      <c r="A26" s="47" t="s">
        <v>69</v>
      </c>
      <c r="B26" s="47"/>
      <c r="C26" s="47"/>
    </row>
    <row r="27" spans="1:3" x14ac:dyDescent="0.2">
      <c r="A27" s="47" t="s">
        <v>70</v>
      </c>
      <c r="B27" s="47"/>
      <c r="C27" s="47"/>
    </row>
    <row r="28" spans="1:3" x14ac:dyDescent="0.2">
      <c r="A28" s="47"/>
      <c r="B28" s="47"/>
      <c r="C28" s="47"/>
    </row>
    <row r="29" spans="1:3" x14ac:dyDescent="0.2">
      <c r="A29" s="47" t="s">
        <v>71</v>
      </c>
      <c r="B29" s="47" t="s">
        <v>72</v>
      </c>
      <c r="C29" s="47"/>
    </row>
    <row r="30" spans="1:3" x14ac:dyDescent="0.2">
      <c r="A30" s="47"/>
      <c r="B30" s="47"/>
      <c r="C30" s="47"/>
    </row>
    <row r="31" spans="1:3" x14ac:dyDescent="0.2">
      <c r="A31" s="47" t="s">
        <v>73</v>
      </c>
      <c r="B31" s="50" t="s">
        <v>74</v>
      </c>
      <c r="C31" s="47"/>
    </row>
    <row r="32" spans="1:3" x14ac:dyDescent="0.2">
      <c r="A32" s="47"/>
      <c r="B32" s="47"/>
      <c r="C32" s="47"/>
    </row>
    <row r="33" spans="1:3" x14ac:dyDescent="0.2">
      <c r="A33" s="47" t="s">
        <v>75</v>
      </c>
      <c r="B33" s="51">
        <v>165963.13408376</v>
      </c>
      <c r="C33" s="47"/>
    </row>
    <row r="34" spans="1:3" x14ac:dyDescent="0.2">
      <c r="A34" s="47"/>
      <c r="B34" s="47"/>
      <c r="C34" s="47"/>
    </row>
    <row r="35" spans="1:3" x14ac:dyDescent="0.2">
      <c r="A35" s="47" t="s">
        <v>76</v>
      </c>
      <c r="B35" s="51">
        <v>165963.13408376</v>
      </c>
      <c r="C35" s="47"/>
    </row>
    <row r="36" spans="1:3" x14ac:dyDescent="0.2">
      <c r="A36" s="47"/>
      <c r="B36" s="47"/>
      <c r="C36" s="47"/>
    </row>
    <row r="37" spans="1:3" x14ac:dyDescent="0.2">
      <c r="A37" s="47" t="s">
        <v>77</v>
      </c>
      <c r="B37" s="51">
        <v>1.0000000000000001E-5</v>
      </c>
      <c r="C37" s="47"/>
    </row>
    <row r="38" spans="1:3" x14ac:dyDescent="0.2">
      <c r="A38" s="47"/>
      <c r="B38" s="47"/>
      <c r="C38" s="47"/>
    </row>
    <row r="39" spans="1:3" x14ac:dyDescent="0.2">
      <c r="A39" s="47" t="s">
        <v>78</v>
      </c>
      <c r="B39" s="51">
        <v>1.4551915228367E-11</v>
      </c>
      <c r="C39" s="47"/>
    </row>
    <row r="40" spans="1:3" x14ac:dyDescent="0.2">
      <c r="A40" s="47"/>
      <c r="B40" s="47"/>
      <c r="C40" s="47"/>
    </row>
    <row r="41" spans="1:3" x14ac:dyDescent="0.2">
      <c r="A41" s="47" t="s">
        <v>79</v>
      </c>
      <c r="B41" s="47" t="s">
        <v>80</v>
      </c>
      <c r="C41" s="47"/>
    </row>
    <row r="42" spans="1:3" x14ac:dyDescent="0.2">
      <c r="A42" s="47"/>
      <c r="B42" s="47"/>
      <c r="C42" s="47"/>
    </row>
    <row r="43" spans="1:3" x14ac:dyDescent="0.2">
      <c r="A43" s="47" t="s">
        <v>81</v>
      </c>
      <c r="B43" s="47" t="s">
        <v>82</v>
      </c>
      <c r="C43" s="47"/>
    </row>
    <row r="44" spans="1:3" x14ac:dyDescent="0.2">
      <c r="A44" s="47"/>
      <c r="B44" s="47"/>
      <c r="C44" s="47"/>
    </row>
    <row r="45" spans="1:3" x14ac:dyDescent="0.2">
      <c r="A45" s="47" t="s">
        <v>83</v>
      </c>
      <c r="B45" s="51">
        <v>3216</v>
      </c>
      <c r="C45" s="47"/>
    </row>
    <row r="46" spans="1:3" x14ac:dyDescent="0.2">
      <c r="A46" s="47"/>
      <c r="B46" s="47"/>
      <c r="C46" s="47"/>
    </row>
    <row r="47" spans="1:3" x14ac:dyDescent="0.2">
      <c r="A47" s="47" t="s">
        <v>84</v>
      </c>
      <c r="B47" s="51">
        <v>91</v>
      </c>
      <c r="C47" s="47"/>
    </row>
    <row r="48" spans="1:3" x14ac:dyDescent="0.2">
      <c r="A48" s="47"/>
      <c r="B48" s="47"/>
      <c r="C48" s="47"/>
    </row>
    <row r="49" spans="1:3" x14ac:dyDescent="0.2">
      <c r="A49" s="47" t="s">
        <v>85</v>
      </c>
      <c r="B49" s="51">
        <v>0</v>
      </c>
      <c r="C49" s="47"/>
    </row>
    <row r="50" spans="1:3" x14ac:dyDescent="0.2">
      <c r="A50" s="47"/>
      <c r="B50" s="47"/>
      <c r="C50" s="47"/>
    </row>
    <row r="51" spans="1:3" x14ac:dyDescent="0.2">
      <c r="A51" s="47" t="s">
        <v>86</v>
      </c>
      <c r="B51" s="47" t="s">
        <v>87</v>
      </c>
      <c r="C51" s="47"/>
    </row>
    <row r="52" spans="1:3" x14ac:dyDescent="0.2">
      <c r="A52" s="47"/>
      <c r="B52" s="47"/>
      <c r="C52" s="47"/>
    </row>
    <row r="53" spans="1:3" x14ac:dyDescent="0.2">
      <c r="A53" s="47" t="s">
        <v>88</v>
      </c>
      <c r="B53" s="47"/>
      <c r="C53" s="47"/>
    </row>
    <row r="54" spans="1:3" x14ac:dyDescent="0.2">
      <c r="A54" s="47"/>
      <c r="B54" s="47"/>
      <c r="C54" s="47"/>
    </row>
    <row r="55" spans="1:3" x14ac:dyDescent="0.2">
      <c r="A55" s="47" t="s">
        <v>89</v>
      </c>
      <c r="B55" s="47"/>
      <c r="C55" s="47"/>
    </row>
    <row r="56" spans="1:3" x14ac:dyDescent="0.2">
      <c r="A56" s="47" t="s">
        <v>90</v>
      </c>
      <c r="B56" s="47"/>
      <c r="C56" s="47"/>
    </row>
    <row r="57" spans="1:3" x14ac:dyDescent="0.2">
      <c r="A57" s="47"/>
      <c r="B57" s="47"/>
      <c r="C57" s="47"/>
    </row>
    <row r="58" spans="1:3" x14ac:dyDescent="0.2">
      <c r="A58" s="47" t="s">
        <v>91</v>
      </c>
      <c r="B58" s="47"/>
      <c r="C58" s="4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"/>
  <sheetViews>
    <sheetView showGridLines="0" tabSelected="1" zoomScale="110" zoomScaleNormal="110" workbookViewId="0">
      <selection activeCell="E15" sqref="E15"/>
    </sheetView>
  </sheetViews>
  <sheetFormatPr defaultRowHeight="12.75" x14ac:dyDescent="0.2"/>
  <cols>
    <col min="4" max="4" width="14.140625" bestFit="1" customWidth="1"/>
    <col min="5" max="5" width="16" bestFit="1" customWidth="1"/>
  </cols>
  <sheetData>
    <row r="1" spans="1:5" ht="18" x14ac:dyDescent="0.25">
      <c r="A1" s="40" t="s">
        <v>48</v>
      </c>
    </row>
    <row r="2" spans="1:5" ht="18" x14ac:dyDescent="0.25">
      <c r="A2" s="40" t="s">
        <v>49</v>
      </c>
    </row>
    <row r="3" spans="1:5" ht="14.25" x14ac:dyDescent="0.2">
      <c r="A3" s="61" t="s">
        <v>44</v>
      </c>
      <c r="B3" s="61"/>
      <c r="C3" s="61"/>
      <c r="D3" s="61"/>
      <c r="E3" s="61"/>
    </row>
    <row r="4" spans="1:5" ht="14.25" x14ac:dyDescent="0.2">
      <c r="A4" s="61" t="s">
        <v>50</v>
      </c>
      <c r="B4" s="61"/>
      <c r="C4" s="61"/>
      <c r="D4" s="61"/>
      <c r="E4" s="61"/>
    </row>
    <row r="5" spans="1:5" ht="14.25" x14ac:dyDescent="0.2">
      <c r="A5" s="61" t="s">
        <v>45</v>
      </c>
      <c r="B5" s="61"/>
      <c r="C5" s="61"/>
      <c r="D5" s="61"/>
      <c r="E5" s="61"/>
    </row>
    <row r="6" spans="1:5" ht="14.25" x14ac:dyDescent="0.2">
      <c r="A6" s="61" t="s">
        <v>46</v>
      </c>
      <c r="B6" s="61"/>
      <c r="C6" s="61"/>
      <c r="D6" s="61"/>
      <c r="E6" s="61"/>
    </row>
    <row r="7" spans="1:5" ht="14.25" x14ac:dyDescent="0.2">
      <c r="A7" s="61" t="s">
        <v>51</v>
      </c>
      <c r="B7" s="61"/>
      <c r="C7" s="61"/>
      <c r="D7" s="61"/>
      <c r="E7" s="61"/>
    </row>
    <row r="8" spans="1:5" ht="15" x14ac:dyDescent="0.25">
      <c r="A8" s="61"/>
      <c r="B8" s="61"/>
      <c r="C8" s="61"/>
      <c r="D8" s="62" t="s">
        <v>43</v>
      </c>
      <c r="E8" s="63">
        <f>SUM(Disc_Calc!B6:F6)</f>
        <v>165963.13408376055</v>
      </c>
    </row>
    <row r="9" spans="1:5" ht="14.25" x14ac:dyDescent="0.2">
      <c r="A9" s="61"/>
      <c r="B9" s="61"/>
      <c r="C9" s="61"/>
      <c r="D9" s="61"/>
      <c r="E9" s="61"/>
    </row>
    <row r="10" spans="1:5" ht="14.25" x14ac:dyDescent="0.2">
      <c r="A10" s="52" t="s">
        <v>96</v>
      </c>
      <c r="B10" s="61"/>
      <c r="C10" s="61"/>
      <c r="D10" s="61"/>
      <c r="E10" s="61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7"/>
  <sheetViews>
    <sheetView showGridLines="0" zoomScale="120" zoomScaleNormal="120" workbookViewId="0">
      <selection activeCell="A9" sqref="A9"/>
    </sheetView>
  </sheetViews>
  <sheetFormatPr defaultRowHeight="12.75" x14ac:dyDescent="0.2"/>
  <cols>
    <col min="1" max="1" width="20.7109375" customWidth="1"/>
    <col min="2" max="2" width="13.7109375" customWidth="1"/>
    <col min="3" max="3" width="14.28515625" customWidth="1"/>
    <col min="4" max="4" width="14" customWidth="1"/>
    <col min="5" max="6" width="13.85546875" customWidth="1"/>
  </cols>
  <sheetData>
    <row r="1" spans="1:6" ht="15.75" thickBot="1" x14ac:dyDescent="0.3">
      <c r="A1" s="10"/>
      <c r="B1" s="65" t="s">
        <v>0</v>
      </c>
      <c r="C1" s="66"/>
      <c r="D1" s="66"/>
      <c r="E1" s="66"/>
      <c r="F1" s="66"/>
    </row>
    <row r="2" spans="1:6" ht="13.5" thickBot="1" x14ac:dyDescent="0.25">
      <c r="A2" s="9"/>
      <c r="B2" s="7" t="str">
        <f>Bids!B2</f>
        <v>Acme</v>
      </c>
      <c r="C2" s="7" t="str">
        <f>Bids!C2</f>
        <v>Buildit</v>
      </c>
      <c r="D2" s="7" t="str">
        <f>Bids!D2</f>
        <v>Martin</v>
      </c>
      <c r="E2" s="7" t="str">
        <f>Bids!E2</f>
        <v>Steinberg</v>
      </c>
      <c r="F2" s="7" t="str">
        <f>Bids!F2</f>
        <v>Zephyr</v>
      </c>
    </row>
    <row r="3" spans="1:6" ht="26.25" thickBot="1" x14ac:dyDescent="0.25">
      <c r="A3" s="12" t="s">
        <v>1</v>
      </c>
      <c r="B3" s="45">
        <f>SUMPRODUCT(Bids!B3:B17,'Demands&amp;Awards'!E3:E17)</f>
        <v>1.6150414339222153E-13</v>
      </c>
      <c r="C3" s="45">
        <f>SUMPRODUCT(Bids!C3:C17,'Demands&amp;Awards'!F3:F17)</f>
        <v>59741.678726383587</v>
      </c>
      <c r="D3" s="45">
        <f>SUMPRODUCT(Bids!D3:D17,'Demands&amp;Awards'!G3:G17)</f>
        <v>50000</v>
      </c>
      <c r="E3" s="45">
        <f>SUMPRODUCT(Bids!E3:E17,'Demands&amp;Awards'!H3:H17)</f>
        <v>25000</v>
      </c>
      <c r="F3" s="45">
        <f>SUMPRODUCT(Bids!F3:F17,'Demands&amp;Awards'!I3:I17)</f>
        <v>35736.019900000058</v>
      </c>
    </row>
    <row r="4" spans="1:6" x14ac:dyDescent="0.2">
      <c r="A4" s="13" t="s">
        <v>2</v>
      </c>
      <c r="B4" s="46">
        <f>SUM(B9:B13)</f>
        <v>0</v>
      </c>
      <c r="C4" s="46">
        <f>SUM(C9:C13)</f>
        <v>1320.291099853076</v>
      </c>
      <c r="D4" s="46">
        <f>SUM(D9:D13)</f>
        <v>1360.0000000000002</v>
      </c>
      <c r="E4" s="46">
        <f>SUM(E9:E13)</f>
        <v>679.99999999999943</v>
      </c>
      <c r="F4" s="46">
        <f>SUM(F9:F13)</f>
        <v>1154.273442770002</v>
      </c>
    </row>
    <row r="5" spans="1:6" ht="13.5" thickBot="1" x14ac:dyDescent="0.25">
      <c r="A5" s="14" t="s">
        <v>3</v>
      </c>
      <c r="B5" s="15">
        <f>IF(B3&lt;DiscountSched!$A$3, 0, IF(Disc_Calc!B3&lt;DiscountSched!$A$4,DiscountSched!B3, IF(Disc_Calc!B3&lt;DiscountSched!$A$5,DiscountSched!B4, IF(Disc_Calc!B3&lt;DiscountSched!$A$6,DiscountSched!B5,IF(Disc_Calc!B3&lt;DiscountSched!$A$7,DiscountSched!B6,IF(Disc_Calc!B3&lt;DiscountSched!#REF!,DiscountSched!B7, IF(Disc_Calc!B3&lt;DiscountSched!#REF!,DiscountSched!#REF!, IF(Disc_Calc!B3&gt;=DiscountSched!#REF!,DiscountSched!#REF!))))))))</f>
        <v>0</v>
      </c>
      <c r="C5" s="16">
        <f>IF(C3&lt;DiscountSched!$A$3, 0, IF(Disc_Calc!C3&lt;DiscountSched!$A$4,DiscountSched!C3, IF(Disc_Calc!C3&lt;DiscountSched!$A$5,DiscountSched!C4, IF(Disc_Calc!C3&lt;DiscountSched!$A$6,DiscountSched!C5,IF(Disc_Calc!C3&lt;DiscountSched!$A$7,DiscountSched!C6,IF(Disc_Calc!C3&lt;DiscountSched!#REF!,DiscountSched!C7, IF(Disc_Calc!C3&lt;DiscountSched!#REF!,DiscountSched!#REF!, IF(Disc_Calc!C3&gt;=DiscountSched!#REF!,DiscountSched!#REF!))))))))</f>
        <v>2.2100000000000002E-2</v>
      </c>
      <c r="D5" s="16">
        <f>IF(D3&lt;DiscountSched!$A$3, 0, IF(Disc_Calc!D3&lt;DiscountSched!$A$4,DiscountSched!D3, IF(Disc_Calc!D3&lt;DiscountSched!$A$5,DiscountSched!D4, IF(Disc_Calc!D3&lt;DiscountSched!$A$6,DiscountSched!D5,IF(Disc_Calc!D3&lt;DiscountSched!$A$7,DiscountSched!D6,IF(Disc_Calc!D3&lt;DiscountSched!#REF!,DiscountSched!D7, IF(Disc_Calc!D3&lt;DiscountSched!#REF!,DiscountSched!#REF!, IF(Disc_Calc!D3&gt;=DiscountSched!#REF!,DiscountSched!#REF!))))))))</f>
        <v>2.7200000000000002E-2</v>
      </c>
      <c r="E5" s="16">
        <f>IF(E3&lt;DiscountSched!$A$3, 0, IF(Disc_Calc!E3&lt;DiscountSched!$A$4,DiscountSched!E3, IF(Disc_Calc!E3&lt;DiscountSched!$A$5,DiscountSched!E4, IF(Disc_Calc!E3&lt;DiscountSched!$A$6,DiscountSched!E5,IF(Disc_Calc!E3&lt;DiscountSched!$A$7,DiscountSched!E6,IF(Disc_Calc!E3&lt;DiscountSched!#REF!,DiscountSched!E7, IF(Disc_Calc!E3&lt;DiscountSched!#REF!,DiscountSched!#REF!, IF(Disc_Calc!E3&gt;=DiscountSched!#REF!,DiscountSched!#REF!))))))))</f>
        <v>2.7200000000000002E-2</v>
      </c>
      <c r="F5" s="16">
        <f>IF(F3&lt;DiscountSched!$A$3, 0, IF(Disc_Calc!F3&lt;DiscountSched!$A$4,DiscountSched!F3, IF(Disc_Calc!F3&lt;DiscountSched!$A$5,DiscountSched!F4, IF(Disc_Calc!F3&lt;DiscountSched!$A$6,DiscountSched!F5,IF(Disc_Calc!F3&lt;DiscountSched!$A$7,DiscountSched!F6,IF(Disc_Calc!F3&lt;DiscountSched!#REF!,DiscountSched!F7, IF(Disc_Calc!F3&lt;DiscountSched!#REF!,DiscountSched!#REF!, IF(Disc_Calc!F3&gt;=DiscountSched!#REF!,DiscountSched!#REF!))))))))</f>
        <v>3.2300000000000002E-2</v>
      </c>
    </row>
    <row r="6" spans="1:6" ht="26.25" thickBot="1" x14ac:dyDescent="0.25">
      <c r="A6" s="11" t="s">
        <v>4</v>
      </c>
      <c r="B6" s="43">
        <f>B3-B4</f>
        <v>1.6150414339222153E-13</v>
      </c>
      <c r="C6" s="44">
        <f>C3-C4</f>
        <v>58421.387626530508</v>
      </c>
      <c r="D6" s="44">
        <f>D3-D4</f>
        <v>48640</v>
      </c>
      <c r="E6" s="44">
        <f>E3-E4</f>
        <v>24320</v>
      </c>
      <c r="F6" s="44">
        <f>F3-F4</f>
        <v>34581.746457230052</v>
      </c>
    </row>
    <row r="8" spans="1:6" x14ac:dyDescent="0.2">
      <c r="A8" t="s">
        <v>15</v>
      </c>
    </row>
    <row r="9" spans="1:6" x14ac:dyDescent="0.2">
      <c r="A9" s="17">
        <f>DiscountSched!A3</f>
        <v>5000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</row>
    <row r="10" spans="1:6" x14ac:dyDescent="0.2">
      <c r="A10" s="17">
        <f>DiscountSched!A4</f>
        <v>25000</v>
      </c>
      <c r="B10" s="18">
        <v>0</v>
      </c>
      <c r="C10" s="18">
        <v>0</v>
      </c>
      <c r="D10" s="18">
        <v>0</v>
      </c>
      <c r="E10" s="18">
        <v>679.99999999999943</v>
      </c>
      <c r="F10" s="18">
        <v>1154.273442770002</v>
      </c>
    </row>
    <row r="11" spans="1:6" x14ac:dyDescent="0.2">
      <c r="A11" s="17">
        <f>DiscountSched!A5</f>
        <v>50000</v>
      </c>
      <c r="B11" s="18">
        <v>0</v>
      </c>
      <c r="C11" s="18">
        <v>1320.291099853076</v>
      </c>
      <c r="D11" s="18">
        <v>1360.0000000000002</v>
      </c>
      <c r="E11" s="18">
        <v>0</v>
      </c>
      <c r="F11" s="18">
        <v>0</v>
      </c>
    </row>
    <row r="12" spans="1:6" x14ac:dyDescent="0.2">
      <c r="A12" s="17">
        <f>DiscountSched!A6</f>
        <v>250000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</row>
    <row r="13" spans="1:6" x14ac:dyDescent="0.2">
      <c r="A13" s="17">
        <f>DiscountSched!A7</f>
        <v>500000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</row>
    <row r="15" spans="1:6" x14ac:dyDescent="0.2">
      <c r="A15" t="s">
        <v>10</v>
      </c>
    </row>
    <row r="16" spans="1:6" x14ac:dyDescent="0.2">
      <c r="A16" s="17">
        <f>A9</f>
        <v>5000</v>
      </c>
      <c r="B16" s="20">
        <v>0</v>
      </c>
      <c r="C16" s="18">
        <v>0</v>
      </c>
      <c r="D16" s="18">
        <v>0</v>
      </c>
      <c r="E16" s="18">
        <v>0</v>
      </c>
      <c r="F16" s="18">
        <v>0</v>
      </c>
    </row>
    <row r="17" spans="1:6" x14ac:dyDescent="0.2">
      <c r="A17" s="17">
        <f>A10</f>
        <v>25000</v>
      </c>
      <c r="B17" s="18">
        <v>0</v>
      </c>
      <c r="C17" s="18">
        <v>0</v>
      </c>
      <c r="D17" s="18">
        <v>0</v>
      </c>
      <c r="E17" s="18">
        <v>1</v>
      </c>
      <c r="F17" s="18">
        <v>1</v>
      </c>
    </row>
    <row r="18" spans="1:6" x14ac:dyDescent="0.2">
      <c r="A18" s="17">
        <f>A11</f>
        <v>50000</v>
      </c>
      <c r="B18" s="18">
        <v>0</v>
      </c>
      <c r="C18" s="18">
        <v>1</v>
      </c>
      <c r="D18" s="18">
        <v>1</v>
      </c>
      <c r="E18" s="18">
        <v>0</v>
      </c>
      <c r="F18" s="18">
        <v>0</v>
      </c>
    </row>
    <row r="19" spans="1:6" x14ac:dyDescent="0.2">
      <c r="A19" s="17">
        <f>A12</f>
        <v>250000</v>
      </c>
      <c r="B19" s="18">
        <v>0</v>
      </c>
      <c r="C19" s="18">
        <v>0</v>
      </c>
      <c r="D19" s="18">
        <v>0</v>
      </c>
      <c r="E19" s="18">
        <v>0</v>
      </c>
      <c r="F19" s="18">
        <v>0</v>
      </c>
    </row>
    <row r="20" spans="1:6" x14ac:dyDescent="0.2">
      <c r="A20" s="17">
        <f>A13</f>
        <v>500000</v>
      </c>
      <c r="B20" s="20">
        <v>0</v>
      </c>
      <c r="C20" s="18">
        <v>0</v>
      </c>
      <c r="D20" s="18">
        <v>0</v>
      </c>
      <c r="E20" s="18">
        <v>0</v>
      </c>
      <c r="F20" s="18">
        <v>0</v>
      </c>
    </row>
    <row r="22" spans="1:6" x14ac:dyDescent="0.2">
      <c r="A22" t="s">
        <v>11</v>
      </c>
      <c r="B22" s="19" t="str">
        <f>[1]!WB(SUM(B16:B20),"&lt;=",1)</f>
        <v>&lt;=</v>
      </c>
      <c r="C22" s="19" t="str">
        <f>[1]!WB(SUM(C16:C20),"&lt;=",1)</f>
        <v>=&lt;=</v>
      </c>
      <c r="D22" s="19" t="str">
        <f>[1]!WB(SUM(D16:D20),"&lt;=",1)</f>
        <v>=&lt;=</v>
      </c>
      <c r="E22" s="19" t="str">
        <f>[1]!WB(SUM(E16:E20),"&lt;=",1)</f>
        <v>=&lt;=</v>
      </c>
      <c r="F22" s="19" t="str">
        <f>[1]!WB(SUM(F16:F20),"&lt;=",1)</f>
        <v>=&lt;=</v>
      </c>
    </row>
    <row r="23" spans="1:6" x14ac:dyDescent="0.2">
      <c r="A23" t="s">
        <v>12</v>
      </c>
      <c r="B23" s="19" t="str">
        <f>[1]!WB(B3,"&gt;=",SUMPRODUCT(B16:B20,$A$9:$A$13))</f>
        <v>=&gt;=</v>
      </c>
      <c r="C23" s="19" t="str">
        <f>[1]!WB(C3,"&gt;=",SUMPRODUCT(C16:C20,$A$9:$A$13))</f>
        <v>&gt;=</v>
      </c>
      <c r="D23" s="19" t="str">
        <f>[1]!WB(D3,"&gt;=",SUMPRODUCT(D16:D20,$A$9:$A$13))</f>
        <v>=&gt;=</v>
      </c>
      <c r="E23" s="19" t="str">
        <f>[1]!WB(E3,"&gt;=",SUMPRODUCT(E16:E20,$A$9:$A$13))</f>
        <v>=&gt;=</v>
      </c>
      <c r="F23" s="19" t="str">
        <f>[1]!WB(F3,"&gt;=",SUMPRODUCT(F16:F20,$A$9:$A$13))</f>
        <v>&gt;=</v>
      </c>
    </row>
    <row r="25" spans="1:6" x14ac:dyDescent="0.2">
      <c r="A25" t="s">
        <v>13</v>
      </c>
    </row>
    <row r="26" spans="1:6" x14ac:dyDescent="0.2">
      <c r="A26" s="17">
        <f>A16</f>
        <v>5000</v>
      </c>
      <c r="B26" s="19" t="str">
        <f>[1]!WB(B9,"&lt;=",B$3*DiscountSched!B3)</f>
        <v>=&lt;=</v>
      </c>
      <c r="C26" s="19" t="str">
        <f>[1]!WB(C9,"&lt;=",C$3*DiscountSched!C3)</f>
        <v>&lt;=</v>
      </c>
      <c r="D26" s="19" t="str">
        <f>[1]!WB(D9,"&lt;=",D$3*DiscountSched!D3)</f>
        <v>&lt;=</v>
      </c>
      <c r="E26" s="19" t="str">
        <f>[1]!WB(E9,"&lt;=",E$3*DiscountSched!E3)</f>
        <v>&lt;=</v>
      </c>
      <c r="F26" s="19" t="str">
        <f>[1]!WB(F9,"&lt;=",F$3*DiscountSched!F3)</f>
        <v>=&lt;=</v>
      </c>
    </row>
    <row r="27" spans="1:6" x14ac:dyDescent="0.2">
      <c r="A27" s="17">
        <f>A17</f>
        <v>25000</v>
      </c>
      <c r="B27" s="19" t="str">
        <f>[1]!WB(B10,"&lt;=",B$3*DiscountSched!B4)</f>
        <v>=&lt;=</v>
      </c>
      <c r="C27" s="19" t="str">
        <f>[1]!WB(C10,"&lt;=",C$3*DiscountSched!C4)</f>
        <v>&lt;=</v>
      </c>
      <c r="D27" s="19" t="str">
        <f>[1]!WB(D10,"&lt;=",D$3*DiscountSched!D4)</f>
        <v>&lt;=</v>
      </c>
      <c r="E27" s="19" t="str">
        <f>[1]!WB(E10,"&lt;=",E$3*DiscountSched!E4)</f>
        <v>=&lt;=</v>
      </c>
      <c r="F27" s="19" t="str">
        <f>[1]!WB(F10,"&lt;=",F$3*DiscountSched!F4)</f>
        <v>=&lt;=</v>
      </c>
    </row>
    <row r="28" spans="1:6" x14ac:dyDescent="0.2">
      <c r="A28" s="17">
        <f>A18</f>
        <v>50000</v>
      </c>
      <c r="B28" s="19" t="str">
        <f>[1]!WB(B11,"&lt;=",B$3*DiscountSched!B5)</f>
        <v>=&lt;=</v>
      </c>
      <c r="C28" s="19" t="str">
        <f>[1]!WB(C11,"&lt;=",C$3*DiscountSched!C5)</f>
        <v>=&lt;=</v>
      </c>
      <c r="D28" s="19" t="str">
        <f>[1]!WB(D11,"&lt;=",D$3*DiscountSched!D5)</f>
        <v>=&lt;=</v>
      </c>
      <c r="E28" s="19" t="str">
        <f>[1]!WB(E11,"&lt;=",E$3*DiscountSched!E5)</f>
        <v>&lt;=</v>
      </c>
      <c r="F28" s="19" t="str">
        <f>[1]!WB(F11,"&lt;=",F$3*DiscountSched!F5)</f>
        <v>&lt;=</v>
      </c>
    </row>
    <row r="29" spans="1:6" x14ac:dyDescent="0.2">
      <c r="A29" s="17">
        <f>A19</f>
        <v>250000</v>
      </c>
      <c r="B29" s="19" t="str">
        <f>[1]!WB(B12,"&lt;=",B$3*DiscountSched!B6)</f>
        <v>=&lt;=</v>
      </c>
      <c r="C29" s="19" t="str">
        <f>[1]!WB(C12,"&lt;=",C$3*DiscountSched!C6)</f>
        <v>&lt;=</v>
      </c>
      <c r="D29" s="19" t="str">
        <f>[1]!WB(D12,"&lt;=",D$3*DiscountSched!D6)</f>
        <v>&lt;=</v>
      </c>
      <c r="E29" s="19" t="str">
        <f>[1]!WB(E12,"&lt;=",E$3*DiscountSched!E6)</f>
        <v>&lt;=</v>
      </c>
      <c r="F29" s="19" t="str">
        <f>[1]!WB(F12,"&lt;=",F$3*DiscountSched!F6)</f>
        <v>&lt;=</v>
      </c>
    </row>
    <row r="30" spans="1:6" x14ac:dyDescent="0.2">
      <c r="A30" s="17">
        <f>A20</f>
        <v>500000</v>
      </c>
      <c r="B30" s="19" t="str">
        <f>[1]!WB(B13,"&lt;=",B$3*DiscountSched!B7)</f>
        <v>=&lt;=</v>
      </c>
      <c r="C30" s="19" t="str">
        <f>[1]!WB(C13,"&lt;=",C$3*DiscountSched!C7)</f>
        <v>&lt;=</v>
      </c>
      <c r="D30" s="19" t="str">
        <f>[1]!WB(D13,"&lt;=",D$3*DiscountSched!D7)</f>
        <v>&lt;=</v>
      </c>
      <c r="E30" s="19" t="str">
        <f>[1]!WB(E13,"&lt;=",E$3*DiscountSched!E7)</f>
        <v>&lt;=</v>
      </c>
      <c r="F30" s="19" t="str">
        <f>[1]!WB(F13,"&lt;=",F$3*DiscountSched!F7)</f>
        <v>&lt;=</v>
      </c>
    </row>
    <row r="32" spans="1:6" x14ac:dyDescent="0.2">
      <c r="A32" t="s">
        <v>14</v>
      </c>
    </row>
    <row r="33" spans="1:6" x14ac:dyDescent="0.2">
      <c r="A33" s="17">
        <f>A26</f>
        <v>5000</v>
      </c>
      <c r="B33" s="19" t="str">
        <f>[1]!WB(B9,"&lt;=",DiscountSched!B3*DiscountSched!$A4*Disc_Calc!B16)</f>
        <v>=&lt;=</v>
      </c>
      <c r="C33" s="19" t="str">
        <f>[1]!WB(C9,"&lt;=",DiscountSched!C3*DiscountSched!$A4*Disc_Calc!C16)</f>
        <v>=&lt;=</v>
      </c>
      <c r="D33" s="19" t="str">
        <f>[1]!WB(D9,"&lt;=",DiscountSched!D3*DiscountSched!$A4*Disc_Calc!D16)</f>
        <v>=&lt;=</v>
      </c>
      <c r="E33" s="19" t="str">
        <f>[1]!WB(E9,"&lt;=",DiscountSched!E3*DiscountSched!$A4*Disc_Calc!E16)</f>
        <v>=&lt;=</v>
      </c>
      <c r="F33" s="19" t="str">
        <f>[1]!WB(F9,"&lt;=",DiscountSched!F3*DiscountSched!$A4*Disc_Calc!F16)</f>
        <v>=&lt;=</v>
      </c>
    </row>
    <row r="34" spans="1:6" x14ac:dyDescent="0.2">
      <c r="A34" s="17">
        <f>A27</f>
        <v>25000</v>
      </c>
      <c r="B34" s="19" t="str">
        <f>[1]!WB(B10,"&lt;=",DiscountSched!B4*DiscountSched!$A5*Disc_Calc!B17)</f>
        <v>=&lt;=</v>
      </c>
      <c r="C34" s="19" t="str">
        <f>[1]!WB(C10,"&lt;=",DiscountSched!C4*DiscountSched!$A5*Disc_Calc!C17)</f>
        <v>=&lt;=</v>
      </c>
      <c r="D34" s="19" t="str">
        <f>[1]!WB(D10,"&lt;=",DiscountSched!D4*DiscountSched!$A5*Disc_Calc!D17)</f>
        <v>=&lt;=</v>
      </c>
      <c r="E34" s="19" t="str">
        <f>[1]!WB(E10,"&lt;=",DiscountSched!E4*DiscountSched!$A5*Disc_Calc!E17)</f>
        <v>&lt;=</v>
      </c>
      <c r="F34" s="19" t="str">
        <f>[1]!WB(F10,"&lt;=",DiscountSched!F4*DiscountSched!$A5*Disc_Calc!F17)</f>
        <v>&lt;=</v>
      </c>
    </row>
    <row r="35" spans="1:6" x14ac:dyDescent="0.2">
      <c r="A35" s="17">
        <f>A28</f>
        <v>50000</v>
      </c>
      <c r="B35" s="19" t="str">
        <f>[1]!WB(B11,"&lt;=",DiscountSched!B5*DiscountSched!$A6*Disc_Calc!B18)</f>
        <v>=&lt;=</v>
      </c>
      <c r="C35" s="19" t="str">
        <f>[1]!WB(C11,"&lt;=",DiscountSched!C5*DiscountSched!$A6*Disc_Calc!C18)</f>
        <v>&lt;=</v>
      </c>
      <c r="D35" s="19" t="str">
        <f>[1]!WB(D11,"&lt;=",DiscountSched!D5*DiscountSched!$A6*Disc_Calc!D18)</f>
        <v>&lt;=</v>
      </c>
      <c r="E35" s="19" t="str">
        <f>[1]!WB(E11,"&lt;=",DiscountSched!E5*DiscountSched!$A6*Disc_Calc!E18)</f>
        <v>=&lt;=</v>
      </c>
      <c r="F35" s="19" t="str">
        <f>[1]!WB(F11,"&lt;=",DiscountSched!F5*DiscountSched!$A6*Disc_Calc!F18)</f>
        <v>=&lt;=</v>
      </c>
    </row>
    <row r="36" spans="1:6" x14ac:dyDescent="0.2">
      <c r="A36" s="17">
        <f>A29</f>
        <v>250000</v>
      </c>
      <c r="B36" s="19" t="str">
        <f>[1]!WB(B12,"&lt;=",DiscountSched!B6*DiscountSched!$A7*Disc_Calc!B19)</f>
        <v>=&lt;=</v>
      </c>
      <c r="C36" s="19" t="str">
        <f>[1]!WB(C12,"&lt;=",DiscountSched!C6*DiscountSched!$A7*Disc_Calc!C19)</f>
        <v>=&lt;=</v>
      </c>
      <c r="D36" s="19" t="str">
        <f>[1]!WB(D12,"&lt;=",DiscountSched!D6*DiscountSched!$A7*Disc_Calc!D19)</f>
        <v>=&lt;=</v>
      </c>
      <c r="E36" s="19" t="str">
        <f>[1]!WB(E12,"&lt;=",DiscountSched!E6*DiscountSched!$A7*Disc_Calc!E19)</f>
        <v>=&lt;=</v>
      </c>
      <c r="F36" s="19" t="str">
        <f>[1]!WB(F12,"&lt;=",DiscountSched!F6*DiscountSched!$A7*Disc_Calc!F19)</f>
        <v>=&lt;=</v>
      </c>
    </row>
    <row r="37" spans="1:6" x14ac:dyDescent="0.2">
      <c r="A37" s="17">
        <f>A30</f>
        <v>500000</v>
      </c>
      <c r="B37" s="19" t="str">
        <f>[1]!WB(B13,"&lt;=",DiscountSched!B7*DiscountSched!$A8*Disc_Calc!B20)</f>
        <v>=&lt;=</v>
      </c>
      <c r="C37" s="19" t="str">
        <f>[1]!WB(C13,"&lt;=",DiscountSched!C7*DiscountSched!$A8*Disc_Calc!C20)</f>
        <v>=&lt;=</v>
      </c>
      <c r="D37" s="19" t="str">
        <f>[1]!WB(D13,"&lt;=",DiscountSched!D7*DiscountSched!$A8*Disc_Calc!D20)</f>
        <v>=&lt;=</v>
      </c>
      <c r="E37" s="19" t="str">
        <f>[1]!WB(E13,"&lt;=",DiscountSched!E7*DiscountSched!$A8*Disc_Calc!E20)</f>
        <v>=&lt;=</v>
      </c>
      <c r="F37" s="19" t="str">
        <f>[1]!WB(F13,"&lt;=",DiscountSched!F7*DiscountSched!$A8*Disc_Calc!F20)</f>
        <v>=&lt;=</v>
      </c>
    </row>
  </sheetData>
  <mergeCells count="1">
    <mergeCell ref="B1:F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"/>
  <sheetViews>
    <sheetView showGridLines="0" zoomScale="140" zoomScaleNormal="140" workbookViewId="0">
      <selection activeCell="A10" sqref="A10"/>
    </sheetView>
  </sheetViews>
  <sheetFormatPr defaultRowHeight="12.75" x14ac:dyDescent="0.2"/>
  <cols>
    <col min="1" max="1" width="16" bestFit="1" customWidth="1"/>
    <col min="2" max="2" width="12" bestFit="1" customWidth="1"/>
    <col min="3" max="3" width="7.85546875" customWidth="1"/>
    <col min="4" max="4" width="8" customWidth="1"/>
    <col min="5" max="5" width="10.42578125" customWidth="1"/>
    <col min="6" max="6" width="8.28515625" customWidth="1"/>
  </cols>
  <sheetData>
    <row r="1" spans="1:6" ht="15.75" thickBot="1" x14ac:dyDescent="0.3">
      <c r="A1" s="10"/>
      <c r="B1" s="67" t="s">
        <v>8</v>
      </c>
      <c r="C1" s="68"/>
      <c r="D1" s="68"/>
      <c r="E1" s="68"/>
      <c r="F1" s="68"/>
    </row>
    <row r="2" spans="1:6" x14ac:dyDescent="0.2">
      <c r="A2" s="9" t="s">
        <v>9</v>
      </c>
      <c r="B2" s="53" t="str">
        <f>'Demands&amp;Awards'!E2</f>
        <v>Acme</v>
      </c>
      <c r="C2" s="53" t="str">
        <f>'Demands&amp;Awards'!F2</f>
        <v>Buildit</v>
      </c>
      <c r="D2" s="53" t="str">
        <f>'Demands&amp;Awards'!G2</f>
        <v>Martin</v>
      </c>
      <c r="E2" s="53" t="str">
        <f>'Demands&amp;Awards'!H2</f>
        <v>Steinberg</v>
      </c>
      <c r="F2" s="53" t="str">
        <f>'Demands&amp;Awards'!I2</f>
        <v>Zephyr</v>
      </c>
    </row>
    <row r="3" spans="1:6" x14ac:dyDescent="0.2">
      <c r="A3" s="55">
        <v>5000</v>
      </c>
      <c r="B3" s="54">
        <v>0.01</v>
      </c>
      <c r="C3" s="54">
        <f>B3+0.0051</f>
        <v>1.5100000000000001E-2</v>
      </c>
      <c r="D3" s="54">
        <v>4.0000000000000001E-3</v>
      </c>
      <c r="E3" s="54">
        <f>D3+0.0051</f>
        <v>9.1000000000000004E-3</v>
      </c>
      <c r="F3" s="54">
        <v>0</v>
      </c>
    </row>
    <row r="4" spans="1:6" x14ac:dyDescent="0.2">
      <c r="A4" s="55">
        <v>25000</v>
      </c>
      <c r="B4" s="54">
        <v>1.4999999999999999E-2</v>
      </c>
      <c r="C4" s="54">
        <v>1.7000000000000001E-2</v>
      </c>
      <c r="D4" s="54">
        <f>C4+0.0051</f>
        <v>2.2100000000000002E-2</v>
      </c>
      <c r="E4" s="54">
        <f>D4+0.0051</f>
        <v>2.7200000000000002E-2</v>
      </c>
      <c r="F4" s="54">
        <f>E4+0.0051</f>
        <v>3.2300000000000002E-2</v>
      </c>
    </row>
    <row r="5" spans="1:6" x14ac:dyDescent="0.2">
      <c r="A5" s="55">
        <v>50000</v>
      </c>
      <c r="B5" s="54">
        <v>1.7000000000000001E-2</v>
      </c>
      <c r="C5" s="54">
        <f>B5+0.0051</f>
        <v>2.2100000000000002E-2</v>
      </c>
      <c r="D5" s="54">
        <f>C5+0.0051</f>
        <v>2.7200000000000002E-2</v>
      </c>
      <c r="E5" s="54">
        <v>2.8000000000000001E-2</v>
      </c>
      <c r="F5" s="54">
        <f>E5+0.0051</f>
        <v>3.3100000000000004E-2</v>
      </c>
    </row>
    <row r="6" spans="1:6" x14ac:dyDescent="0.2">
      <c r="A6" s="55">
        <v>250000</v>
      </c>
      <c r="B6" s="54">
        <v>0.02</v>
      </c>
      <c r="C6" s="54">
        <v>2.5000000000000001E-2</v>
      </c>
      <c r="D6" s="54">
        <v>2.9000000000000001E-2</v>
      </c>
      <c r="E6" s="54">
        <f>D6+0.0051</f>
        <v>3.4100000000000005E-2</v>
      </c>
      <c r="F6" s="54">
        <v>0.04</v>
      </c>
    </row>
    <row r="7" spans="1:6" x14ac:dyDescent="0.2">
      <c r="A7" s="55">
        <v>500000</v>
      </c>
      <c r="B7" s="54">
        <v>2.4E-2</v>
      </c>
      <c r="C7" s="54">
        <f>B7+0.0051</f>
        <v>2.9100000000000001E-2</v>
      </c>
      <c r="D7" s="54">
        <f>C7+0.0051</f>
        <v>3.4200000000000001E-2</v>
      </c>
      <c r="E7" s="54">
        <f>D7+0.0051</f>
        <v>3.9300000000000002E-2</v>
      </c>
      <c r="F7" s="54">
        <f>E7+0.0051</f>
        <v>4.4400000000000002E-2</v>
      </c>
    </row>
    <row r="8" spans="1:6" x14ac:dyDescent="0.2">
      <c r="A8" s="55">
        <v>10000000</v>
      </c>
      <c r="B8" s="52" t="s">
        <v>93</v>
      </c>
    </row>
  </sheetData>
  <mergeCells count="1">
    <mergeCell ref="B1:F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"/>
  <sheetViews>
    <sheetView zoomScale="110" zoomScaleNormal="110" workbookViewId="0">
      <selection activeCell="F2" sqref="F2"/>
    </sheetView>
  </sheetViews>
  <sheetFormatPr defaultRowHeight="12.75" x14ac:dyDescent="0.2"/>
  <cols>
    <col min="1" max="1" width="22.28515625" bestFit="1" customWidth="1"/>
    <col min="2" max="2" width="12.7109375" customWidth="1"/>
    <col min="3" max="3" width="14.5703125" customWidth="1"/>
    <col min="4" max="4" width="13.42578125" customWidth="1"/>
    <col min="5" max="5" width="15" customWidth="1"/>
    <col min="6" max="6" width="12.85546875" customWidth="1"/>
    <col min="7" max="7" width="16.140625" customWidth="1"/>
  </cols>
  <sheetData>
    <row r="1" spans="1:7" ht="21.75" customHeight="1" thickBot="1" x14ac:dyDescent="0.3">
      <c r="A1" s="21"/>
      <c r="B1" s="69" t="s">
        <v>42</v>
      </c>
      <c r="C1" s="70"/>
      <c r="D1" s="70"/>
      <c r="E1" s="70"/>
      <c r="F1" s="70"/>
      <c r="G1" s="22" t="s">
        <v>40</v>
      </c>
    </row>
    <row r="2" spans="1:7" ht="33" customHeight="1" thickBot="1" x14ac:dyDescent="0.3">
      <c r="A2" s="23"/>
      <c r="B2" s="60" t="str">
        <f>Bids!B2</f>
        <v>Acme</v>
      </c>
      <c r="C2" s="60" t="str">
        <f>Bids!C2</f>
        <v>Buildit</v>
      </c>
      <c r="D2" s="60" t="str">
        <f>Bids!D2</f>
        <v>Martin</v>
      </c>
      <c r="E2" s="60" t="str">
        <f>Bids!E2</f>
        <v>Steinberg</v>
      </c>
      <c r="F2" s="60" t="str">
        <f>Bids!F2</f>
        <v>Zephyr</v>
      </c>
      <c r="G2" s="25" t="s">
        <v>39</v>
      </c>
    </row>
    <row r="3" spans="1:7" ht="34.5" customHeight="1" thickBot="1" x14ac:dyDescent="0.3">
      <c r="A3" s="26" t="s">
        <v>7</v>
      </c>
      <c r="B3" s="39">
        <f>SUMPRODUCT(Bids!B3:B17,'Demands&amp;Awards'!E3:E17)</f>
        <v>1.6150414339222153E-13</v>
      </c>
      <c r="C3" s="37">
        <f>SUMPRODUCT(Bids!C3:C17,'Demands&amp;Awards'!F3:F17)</f>
        <v>59741.678726383587</v>
      </c>
      <c r="D3" s="37">
        <f>SUMPRODUCT(Bids!D3:D17,'Demands&amp;Awards'!G3:G17)</f>
        <v>50000</v>
      </c>
      <c r="E3" s="37">
        <f>SUMPRODUCT(Bids!E3:E17,'Demands&amp;Awards'!H3:H17)</f>
        <v>25000</v>
      </c>
      <c r="F3" s="37">
        <f>SUMPRODUCT(Bids!F3:F17,'Demands&amp;Awards'!I3:I17)</f>
        <v>35736.019900000058</v>
      </c>
      <c r="G3" s="38">
        <f>SUM(B3:F3)</f>
        <v>170477.69862638367</v>
      </c>
    </row>
  </sheetData>
  <mergeCells count="1">
    <mergeCell ref="B1:F1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7"/>
  <sheetViews>
    <sheetView showGridLines="0" zoomScaleNormal="100" workbookViewId="0">
      <pane ySplit="2" topLeftCell="A3" activePane="bottomLeft" state="frozen"/>
      <selection pane="bottomLeft" activeCell="K4" sqref="K4"/>
    </sheetView>
  </sheetViews>
  <sheetFormatPr defaultRowHeight="12.75" x14ac:dyDescent="0.2"/>
  <cols>
    <col min="1" max="1" width="9.85546875" style="5" customWidth="1"/>
    <col min="2" max="2" width="14.42578125" bestFit="1" customWidth="1"/>
    <col min="3" max="3" width="14" customWidth="1"/>
    <col min="4" max="4" width="15.140625" customWidth="1"/>
    <col min="5" max="5" width="14.140625" customWidth="1"/>
    <col min="6" max="6" width="14.5703125" customWidth="1"/>
  </cols>
  <sheetData>
    <row r="1" spans="1:6" ht="15.75" customHeight="1" thickBot="1" x14ac:dyDescent="0.3">
      <c r="A1" s="31"/>
      <c r="B1" s="71" t="s">
        <v>21</v>
      </c>
      <c r="C1" s="70"/>
      <c r="D1" s="70"/>
      <c r="E1" s="70"/>
      <c r="F1" s="72"/>
    </row>
    <row r="2" spans="1:6" ht="20.25" customHeight="1" x14ac:dyDescent="0.25">
      <c r="A2" s="35" t="s">
        <v>16</v>
      </c>
      <c r="B2" s="56" t="s">
        <v>17</v>
      </c>
      <c r="C2" s="56" t="s">
        <v>19</v>
      </c>
      <c r="D2" s="56" t="s">
        <v>20</v>
      </c>
      <c r="E2" s="56" t="s">
        <v>41</v>
      </c>
      <c r="F2" s="56" t="s">
        <v>18</v>
      </c>
    </row>
    <row r="3" spans="1:6" ht="21.75" customHeight="1" x14ac:dyDescent="0.3">
      <c r="A3" s="57" t="s">
        <v>37</v>
      </c>
      <c r="B3" s="58">
        <v>15.65</v>
      </c>
      <c r="C3" s="58">
        <v>14.95</v>
      </c>
      <c r="D3" s="58">
        <v>16</v>
      </c>
      <c r="E3" s="58">
        <v>19.95</v>
      </c>
      <c r="F3" s="58">
        <v>16.670000000000002</v>
      </c>
    </row>
    <row r="4" spans="1:6" ht="16.5" x14ac:dyDescent="0.3">
      <c r="A4" s="57" t="s">
        <v>38</v>
      </c>
      <c r="B4" s="58">
        <v>326</v>
      </c>
      <c r="C4" s="58">
        <v>299.95</v>
      </c>
      <c r="D4" s="58">
        <v>325</v>
      </c>
      <c r="E4" s="58">
        <v>319.95</v>
      </c>
      <c r="F4" s="58">
        <v>325.33</v>
      </c>
    </row>
    <row r="5" spans="1:6" ht="21.75" customHeight="1" x14ac:dyDescent="0.3">
      <c r="A5" s="57" t="s">
        <v>23</v>
      </c>
      <c r="B5" s="58">
        <v>213.45500000000001</v>
      </c>
      <c r="C5" s="58">
        <v>219.99</v>
      </c>
      <c r="D5" s="58">
        <v>215</v>
      </c>
      <c r="E5" s="58">
        <v>219.95</v>
      </c>
      <c r="F5" s="58">
        <v>211.16669999999999</v>
      </c>
    </row>
    <row r="6" spans="1:6" ht="21.75" customHeight="1" x14ac:dyDescent="0.3">
      <c r="A6" s="57" t="s">
        <v>24</v>
      </c>
      <c r="B6" s="58">
        <v>188.16249999999999</v>
      </c>
      <c r="C6" s="58">
        <v>199.95</v>
      </c>
      <c r="D6" s="58">
        <v>190</v>
      </c>
      <c r="E6" s="58">
        <v>184.95</v>
      </c>
      <c r="F6" s="58">
        <v>183.333</v>
      </c>
    </row>
    <row r="7" spans="1:6" ht="18.75" customHeight="1" x14ac:dyDescent="0.3">
      <c r="A7" s="57" t="s">
        <v>25</v>
      </c>
      <c r="B7" s="58">
        <v>223.8</v>
      </c>
      <c r="C7" s="58">
        <v>229.99</v>
      </c>
      <c r="D7" s="58">
        <v>225</v>
      </c>
      <c r="E7" s="58">
        <v>224.95</v>
      </c>
      <c r="F7" s="58">
        <v>231.83330000000001</v>
      </c>
    </row>
    <row r="8" spans="1:6" ht="16.5" x14ac:dyDescent="0.3">
      <c r="A8" s="57" t="s">
        <v>26</v>
      </c>
      <c r="B8" s="58">
        <v>49.674999999999997</v>
      </c>
      <c r="C8" s="58">
        <v>45.99</v>
      </c>
      <c r="D8" s="58">
        <v>50</v>
      </c>
      <c r="E8" s="58">
        <v>44.95</v>
      </c>
      <c r="F8" s="58">
        <v>51</v>
      </c>
    </row>
    <row r="9" spans="1:6" ht="20.25" customHeight="1" x14ac:dyDescent="0.3">
      <c r="A9" s="57" t="s">
        <v>27</v>
      </c>
      <c r="B9" s="58">
        <v>13.46</v>
      </c>
      <c r="C9" s="58">
        <v>19.989999999999998</v>
      </c>
      <c r="D9" s="58">
        <v>15</v>
      </c>
      <c r="E9" s="58">
        <v>14.95</v>
      </c>
      <c r="F9" s="58">
        <v>13</v>
      </c>
    </row>
    <row r="10" spans="1:6" ht="21.75" customHeight="1" x14ac:dyDescent="0.3">
      <c r="A10" s="57" t="s">
        <v>28</v>
      </c>
      <c r="B10" s="58">
        <v>344.55</v>
      </c>
      <c r="C10" s="58">
        <v>339.99</v>
      </c>
      <c r="D10" s="58">
        <v>345</v>
      </c>
      <c r="E10" s="58">
        <v>349.95</v>
      </c>
      <c r="F10" s="58">
        <v>345</v>
      </c>
    </row>
    <row r="11" spans="1:6" ht="16.5" x14ac:dyDescent="0.3">
      <c r="A11" s="57" t="s">
        <v>29</v>
      </c>
      <c r="B11" s="58">
        <v>133.875</v>
      </c>
      <c r="C11" s="58">
        <v>129.94999999999999</v>
      </c>
      <c r="D11" s="58">
        <v>140</v>
      </c>
      <c r="E11" s="58">
        <v>134.94999999999999</v>
      </c>
      <c r="F11" s="58">
        <v>135</v>
      </c>
    </row>
    <row r="12" spans="1:6" ht="21" customHeight="1" x14ac:dyDescent="0.3">
      <c r="A12" s="57" t="s">
        <v>30</v>
      </c>
      <c r="B12" s="58">
        <v>82.632400000000004</v>
      </c>
      <c r="C12" s="58">
        <v>89.99</v>
      </c>
      <c r="D12" s="58">
        <v>85</v>
      </c>
      <c r="E12" s="58">
        <v>89.95</v>
      </c>
      <c r="F12" s="58">
        <v>84.9375</v>
      </c>
    </row>
    <row r="13" spans="1:6" ht="23.25" customHeight="1" x14ac:dyDescent="0.3">
      <c r="A13" s="57" t="s">
        <v>31</v>
      </c>
      <c r="B13" s="58">
        <v>83.172799999999995</v>
      </c>
      <c r="C13" s="58">
        <v>79.989999999999995</v>
      </c>
      <c r="D13" s="58">
        <v>80</v>
      </c>
      <c r="E13" s="58">
        <v>79.95</v>
      </c>
      <c r="F13" s="58">
        <v>80.5</v>
      </c>
    </row>
    <row r="14" spans="1:6" ht="20.25" customHeight="1" x14ac:dyDescent="0.3">
      <c r="A14" s="57" t="s">
        <v>32</v>
      </c>
      <c r="B14" s="58">
        <v>69.325000000000003</v>
      </c>
      <c r="C14" s="58">
        <v>69.989999999999995</v>
      </c>
      <c r="D14" s="58">
        <v>70</v>
      </c>
      <c r="E14" s="58">
        <v>74.95</v>
      </c>
      <c r="F14" s="58">
        <v>55.667000000000002</v>
      </c>
    </row>
    <row r="15" spans="1:6" ht="21" customHeight="1" x14ac:dyDescent="0.3">
      <c r="A15" s="57" t="s">
        <v>33</v>
      </c>
      <c r="B15" s="58">
        <v>49.55</v>
      </c>
      <c r="C15" s="58">
        <v>49.99</v>
      </c>
      <c r="D15" s="58">
        <v>55</v>
      </c>
      <c r="E15" s="58">
        <v>54.95</v>
      </c>
      <c r="F15" s="58">
        <v>45.666699999999999</v>
      </c>
    </row>
    <row r="16" spans="1:6" ht="16.5" x14ac:dyDescent="0.3">
      <c r="A16" s="57" t="s">
        <v>34</v>
      </c>
      <c r="B16" s="58">
        <v>277.47000000000003</v>
      </c>
      <c r="C16" s="58">
        <v>279.99</v>
      </c>
      <c r="D16" s="58">
        <v>270</v>
      </c>
      <c r="E16" s="58">
        <v>274.95</v>
      </c>
      <c r="F16" s="58">
        <v>280</v>
      </c>
    </row>
    <row r="17" spans="1:6" ht="22.5" customHeight="1" x14ac:dyDescent="0.3">
      <c r="A17" s="57" t="s">
        <v>35</v>
      </c>
      <c r="B17" s="58">
        <v>266.67</v>
      </c>
      <c r="C17" s="58">
        <v>249.99</v>
      </c>
      <c r="D17" s="58">
        <v>265</v>
      </c>
      <c r="E17" s="58">
        <v>259.95</v>
      </c>
      <c r="F17" s="58">
        <v>248.9375</v>
      </c>
    </row>
  </sheetData>
  <mergeCells count="1">
    <mergeCell ref="B1:F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J23"/>
  <sheetViews>
    <sheetView zoomScale="120" zoomScaleNormal="120" workbookViewId="0">
      <pane ySplit="2" topLeftCell="A3" activePane="bottomLeft" state="frozen"/>
      <selection pane="bottomLeft" activeCell="A18" sqref="A18"/>
    </sheetView>
  </sheetViews>
  <sheetFormatPr defaultRowHeight="12.75" x14ac:dyDescent="0.2"/>
  <cols>
    <col min="1" max="2" width="11.28515625" style="5" customWidth="1"/>
    <col min="3" max="3" width="5.42578125" style="5" customWidth="1"/>
    <col min="4" max="4" width="11.28515625" style="5" customWidth="1"/>
    <col min="5" max="5" width="13.85546875" style="6" bestFit="1" customWidth="1"/>
    <col min="6" max="6" width="9.85546875" style="6" customWidth="1"/>
    <col min="7" max="7" width="10.85546875" style="6" customWidth="1"/>
    <col min="8" max="8" width="11.85546875" style="6" customWidth="1"/>
    <col min="9" max="9" width="11.28515625" style="6" customWidth="1"/>
    <col min="10" max="10" width="11.7109375" style="5" customWidth="1"/>
    <col min="11" max="11" width="7.85546875" style="5" customWidth="1"/>
    <col min="12" max="12" width="10.85546875" style="8" bestFit="1" customWidth="1"/>
    <col min="13" max="16384" width="9.140625" style="3"/>
  </cols>
  <sheetData>
    <row r="1" spans="1:36" s="2" customFormat="1" ht="23.25" customHeight="1" thickBot="1" x14ac:dyDescent="0.3">
      <c r="A1" s="27"/>
      <c r="B1" s="41"/>
      <c r="C1" s="41"/>
      <c r="D1" s="41"/>
      <c r="E1" s="73" t="s">
        <v>36</v>
      </c>
      <c r="F1" s="73"/>
      <c r="G1" s="73"/>
      <c r="H1" s="73"/>
      <c r="I1" s="73"/>
      <c r="J1" s="28"/>
      <c r="K1" s="29"/>
      <c r="L1" s="3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s="4" customFormat="1" ht="33.75" customHeight="1" thickBot="1" x14ac:dyDescent="0.3">
      <c r="A2" s="31" t="s">
        <v>5</v>
      </c>
      <c r="B2" s="33" t="s">
        <v>22</v>
      </c>
      <c r="C2" s="32" t="s">
        <v>6</v>
      </c>
      <c r="D2" s="22" t="s">
        <v>47</v>
      </c>
      <c r="E2" s="24" t="str">
        <f>Bids!B2</f>
        <v>Acme</v>
      </c>
      <c r="F2" s="24" t="str">
        <f>Bids!C2</f>
        <v>Buildit</v>
      </c>
      <c r="G2" s="24" t="str">
        <f>Bids!D2</f>
        <v>Martin</v>
      </c>
      <c r="H2" s="24" t="str">
        <f>Bids!E2</f>
        <v>Steinberg</v>
      </c>
      <c r="I2" s="24" t="str">
        <f>Bids!F2</f>
        <v>Zephyr</v>
      </c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5.75" thickBot="1" x14ac:dyDescent="0.25">
      <c r="A3" t="str">
        <f>Bids!A3</f>
        <v>Q1373</v>
      </c>
      <c r="B3" s="59">
        <v>24</v>
      </c>
      <c r="C3" s="34" t="str">
        <f>[1]!WB(D3,"=",B3)</f>
        <v>=</v>
      </c>
      <c r="D3" s="42">
        <f t="shared" ref="D3:D17" si="0">SUM(E3:I3)</f>
        <v>24</v>
      </c>
      <c r="E3" s="36">
        <v>0</v>
      </c>
      <c r="F3" s="36">
        <v>24</v>
      </c>
      <c r="G3" s="36">
        <v>0</v>
      </c>
      <c r="H3" s="36">
        <v>0</v>
      </c>
      <c r="I3" s="36">
        <v>0</v>
      </c>
    </row>
    <row r="4" spans="1:36" ht="15.75" thickBot="1" x14ac:dyDescent="0.25">
      <c r="A4" t="str">
        <f>Bids!A4</f>
        <v>Y1906</v>
      </c>
      <c r="B4" s="59">
        <v>42</v>
      </c>
      <c r="C4" s="34" t="str">
        <f>[1]!WB(D4,"=",B4)</f>
        <v>=</v>
      </c>
      <c r="D4" s="42">
        <f t="shared" si="0"/>
        <v>42</v>
      </c>
      <c r="E4" s="36">
        <v>0</v>
      </c>
      <c r="F4" s="36">
        <v>42</v>
      </c>
      <c r="G4" s="36">
        <v>0</v>
      </c>
      <c r="H4" s="36">
        <v>0</v>
      </c>
      <c r="I4" s="36">
        <v>0</v>
      </c>
    </row>
    <row r="5" spans="1:36" ht="15.75" thickBot="1" x14ac:dyDescent="0.25">
      <c r="A5" t="str">
        <f>Bids!A5</f>
        <v>A4239</v>
      </c>
      <c r="B5" s="59">
        <v>17</v>
      </c>
      <c r="C5" s="34" t="str">
        <f>[1]!WB(D5,"=",B5)</f>
        <v>=</v>
      </c>
      <c r="D5" s="42">
        <f t="shared" si="0"/>
        <v>17.000000000000011</v>
      </c>
      <c r="E5" s="36">
        <v>0</v>
      </c>
      <c r="F5" s="36">
        <v>0</v>
      </c>
      <c r="G5" s="36">
        <v>-8.5265128291212022E-14</v>
      </c>
      <c r="H5" s="36">
        <v>0</v>
      </c>
      <c r="I5" s="36">
        <v>17.000000000000096</v>
      </c>
    </row>
    <row r="6" spans="1:36" ht="15.75" thickBot="1" x14ac:dyDescent="0.25">
      <c r="A6" t="str">
        <f>Bids!A6</f>
        <v>B5259</v>
      </c>
      <c r="B6" s="59">
        <v>92</v>
      </c>
      <c r="C6" s="34" t="str">
        <f>[1]!WB(D6,"=",B6)</f>
        <v>=</v>
      </c>
      <c r="D6" s="42">
        <f t="shared" si="0"/>
        <v>92</v>
      </c>
      <c r="E6" s="36">
        <v>0</v>
      </c>
      <c r="F6" s="36">
        <v>0</v>
      </c>
      <c r="G6" s="36">
        <v>0</v>
      </c>
      <c r="H6" s="36">
        <v>-2.1316282072803006E-13</v>
      </c>
      <c r="I6" s="36">
        <v>92.000000000000213</v>
      </c>
    </row>
    <row r="7" spans="1:36" ht="15.75" thickBot="1" x14ac:dyDescent="0.25">
      <c r="A7" t="str">
        <f>Bids!A7</f>
        <v>C5262</v>
      </c>
      <c r="B7" s="59">
        <v>35</v>
      </c>
      <c r="C7" s="34" t="str">
        <f>[1]!WB(D7,"=",B7)</f>
        <v>=</v>
      </c>
      <c r="D7" s="42">
        <f t="shared" si="0"/>
        <v>35</v>
      </c>
      <c r="E7" s="36">
        <v>7.2164496600635175E-16</v>
      </c>
      <c r="F7" s="36">
        <v>0</v>
      </c>
      <c r="G7" s="36">
        <v>6.5125583462836534E-2</v>
      </c>
      <c r="H7" s="36">
        <v>34.934874416537163</v>
      </c>
      <c r="I7" s="36">
        <v>0</v>
      </c>
    </row>
    <row r="8" spans="1:36" ht="15.75" thickBot="1" x14ac:dyDescent="0.25">
      <c r="A8" t="str">
        <f>Bids!A8</f>
        <v>T9024</v>
      </c>
      <c r="B8" s="59">
        <v>360</v>
      </c>
      <c r="C8" s="34" t="str">
        <f>[1]!WB(D8,"=",B8)</f>
        <v>=</v>
      </c>
      <c r="D8" s="42">
        <f t="shared" si="0"/>
        <v>360</v>
      </c>
      <c r="E8" s="36">
        <v>0</v>
      </c>
      <c r="F8" s="36">
        <v>0</v>
      </c>
      <c r="G8" s="36">
        <v>0</v>
      </c>
      <c r="H8" s="36">
        <v>360</v>
      </c>
      <c r="I8" s="36">
        <v>0</v>
      </c>
    </row>
    <row r="9" spans="1:36" ht="15.75" thickBot="1" x14ac:dyDescent="0.25">
      <c r="A9" t="str">
        <f>Bids!A9</f>
        <v>P2002</v>
      </c>
      <c r="B9" s="59">
        <v>80</v>
      </c>
      <c r="C9" s="34" t="str">
        <f>[1]!WB(D9,"=",B9)</f>
        <v>=</v>
      </c>
      <c r="D9" s="42">
        <f t="shared" si="0"/>
        <v>80</v>
      </c>
      <c r="E9" s="36">
        <v>0</v>
      </c>
      <c r="F9" s="36">
        <v>0</v>
      </c>
      <c r="G9" s="36">
        <v>0</v>
      </c>
      <c r="H9" s="36">
        <v>0</v>
      </c>
      <c r="I9" s="36">
        <v>80</v>
      </c>
    </row>
    <row r="10" spans="1:36" ht="15.75" thickBot="1" x14ac:dyDescent="0.25">
      <c r="A10" t="str">
        <f>Bids!A10</f>
        <v>X5391</v>
      </c>
      <c r="B10" s="59">
        <v>110</v>
      </c>
      <c r="C10" s="34" t="str">
        <f>[1]!WB(D10,"=",B10)</f>
        <v>=</v>
      </c>
      <c r="D10" s="42">
        <f t="shared" si="0"/>
        <v>110</v>
      </c>
      <c r="E10" s="36">
        <v>0</v>
      </c>
      <c r="F10" s="36">
        <v>80.274357264577162</v>
      </c>
      <c r="G10" s="36">
        <v>29.725642735422845</v>
      </c>
      <c r="H10" s="36">
        <v>0</v>
      </c>
      <c r="I10" s="36">
        <v>0</v>
      </c>
    </row>
    <row r="11" spans="1:36" ht="15.75" thickBot="1" x14ac:dyDescent="0.25">
      <c r="A11" t="str">
        <f>Bids!A11</f>
        <v>Z5821</v>
      </c>
      <c r="B11" s="59">
        <v>150</v>
      </c>
      <c r="C11" s="34" t="str">
        <f>[1]!WB(D11,"=",B11)</f>
        <v>=</v>
      </c>
      <c r="D11" s="42">
        <f t="shared" si="0"/>
        <v>150</v>
      </c>
      <c r="E11" s="36">
        <v>0</v>
      </c>
      <c r="F11" s="36">
        <v>150</v>
      </c>
      <c r="G11" s="36">
        <v>0</v>
      </c>
      <c r="H11" s="36">
        <v>0</v>
      </c>
      <c r="I11" s="36">
        <v>0</v>
      </c>
    </row>
    <row r="12" spans="1:36" ht="15.75" thickBot="1" x14ac:dyDescent="0.25">
      <c r="A12" t="str">
        <f>Bids!A12</f>
        <v>V8832</v>
      </c>
      <c r="B12" s="59">
        <v>10</v>
      </c>
      <c r="C12" s="34" t="str">
        <f>[1]!WB(D12,"=",B12)</f>
        <v>=</v>
      </c>
      <c r="D12" s="42">
        <f t="shared" si="0"/>
        <v>10</v>
      </c>
      <c r="E12" s="36">
        <v>0</v>
      </c>
      <c r="F12" s="36">
        <v>0</v>
      </c>
      <c r="G12" s="36">
        <v>10</v>
      </c>
      <c r="H12" s="36">
        <v>0</v>
      </c>
      <c r="I12" s="36">
        <v>0</v>
      </c>
    </row>
    <row r="13" spans="1:36" ht="15.75" thickBot="1" x14ac:dyDescent="0.25">
      <c r="A13" t="str">
        <f>Bids!A13</f>
        <v>G8923</v>
      </c>
      <c r="B13" s="59">
        <v>12</v>
      </c>
      <c r="C13" s="34" t="str">
        <f>[1]!WB(D13,"=",B13)</f>
        <v>=</v>
      </c>
      <c r="D13" s="42">
        <f t="shared" si="0"/>
        <v>12</v>
      </c>
      <c r="E13" s="36">
        <v>0</v>
      </c>
      <c r="F13" s="36">
        <v>0</v>
      </c>
      <c r="G13" s="36">
        <v>0</v>
      </c>
      <c r="H13" s="36">
        <v>12</v>
      </c>
      <c r="I13" s="36">
        <v>0</v>
      </c>
    </row>
    <row r="14" spans="1:36" ht="15.75" thickBot="1" x14ac:dyDescent="0.25">
      <c r="A14" t="str">
        <f>Bids!A14</f>
        <v>M5139</v>
      </c>
      <c r="B14" s="59">
        <v>24</v>
      </c>
      <c r="C14" s="34" t="str">
        <f>[1]!WB(D14,"=",B14)</f>
        <v>=</v>
      </c>
      <c r="D14" s="42">
        <f t="shared" si="0"/>
        <v>24</v>
      </c>
      <c r="E14" s="36">
        <v>0</v>
      </c>
      <c r="F14" s="36">
        <v>0</v>
      </c>
      <c r="G14" s="36">
        <v>0</v>
      </c>
      <c r="H14" s="36">
        <v>0</v>
      </c>
      <c r="I14" s="36">
        <v>24</v>
      </c>
    </row>
    <row r="15" spans="1:36" ht="15.75" thickBot="1" x14ac:dyDescent="0.25">
      <c r="A15" t="str">
        <f>Bids!A15</f>
        <v>K4880</v>
      </c>
      <c r="B15" s="59">
        <v>10</v>
      </c>
      <c r="C15" s="34" t="str">
        <f>[1]!WB(D15,"=",B15)</f>
        <v>=</v>
      </c>
      <c r="D15" s="42">
        <f t="shared" si="0"/>
        <v>10</v>
      </c>
      <c r="E15" s="36">
        <v>0</v>
      </c>
      <c r="F15" s="36">
        <v>0</v>
      </c>
      <c r="G15" s="36">
        <v>0</v>
      </c>
      <c r="H15" s="36">
        <v>0</v>
      </c>
      <c r="I15" s="36">
        <v>10</v>
      </c>
    </row>
    <row r="16" spans="1:36" ht="15.75" thickBot="1" x14ac:dyDescent="0.25">
      <c r="A16" t="str">
        <f>Bids!A16</f>
        <v>Y4502</v>
      </c>
      <c r="B16" s="59">
        <v>144</v>
      </c>
      <c r="C16" s="34" t="str">
        <f>[1]!WB(D16,"=",B16)</f>
        <v>=</v>
      </c>
      <c r="D16" s="42">
        <f t="shared" si="0"/>
        <v>144</v>
      </c>
      <c r="E16" s="36">
        <v>0</v>
      </c>
      <c r="F16" s="36">
        <v>0</v>
      </c>
      <c r="G16" s="36">
        <v>144</v>
      </c>
      <c r="H16" s="36">
        <v>0</v>
      </c>
      <c r="I16" s="36">
        <v>0</v>
      </c>
    </row>
    <row r="17" spans="1:9" ht="15" x14ac:dyDescent="0.2">
      <c r="A17" t="str">
        <f>Bids!A17</f>
        <v>P4890</v>
      </c>
      <c r="B17" s="59">
        <v>50</v>
      </c>
      <c r="C17" s="34" t="str">
        <f>[1]!WB(D17,"=",B17)</f>
        <v>=</v>
      </c>
      <c r="D17" s="42">
        <f t="shared" si="0"/>
        <v>50</v>
      </c>
      <c r="E17" s="36">
        <v>0</v>
      </c>
      <c r="F17" s="36">
        <v>0</v>
      </c>
      <c r="G17" s="36">
        <v>0</v>
      </c>
      <c r="H17" s="36">
        <v>0</v>
      </c>
      <c r="I17" s="36">
        <v>50</v>
      </c>
    </row>
    <row r="23" spans="1:9" x14ac:dyDescent="0.2">
      <c r="H23" s="64"/>
    </row>
  </sheetData>
  <mergeCells count="1">
    <mergeCell ref="E1:I1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WB! Status</vt:lpstr>
      <vt:lpstr>Best</vt:lpstr>
      <vt:lpstr>Disc_Calc</vt:lpstr>
      <vt:lpstr>DiscountSched</vt:lpstr>
      <vt:lpstr>Spend by Vendor</vt:lpstr>
      <vt:lpstr>Bids</vt:lpstr>
      <vt:lpstr>Demands&amp;Awards</vt:lpstr>
      <vt:lpstr>WBBINchoose</vt:lpstr>
      <vt:lpstr>WBMIN</vt:lpstr>
      <vt:lpstr>WBOMITrbrate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linus</dc:creator>
  <cp:lastModifiedBy>hassl</cp:lastModifiedBy>
  <dcterms:created xsi:type="dcterms:W3CDTF">2001-10-09T21:40:31Z</dcterms:created>
  <dcterms:modified xsi:type="dcterms:W3CDTF">2019-02-20T23:54:41Z</dcterms:modified>
</cp:coreProperties>
</file>