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179C9B93-E1DE-45D5-A91C-D42968C648A4}" xr6:coauthVersionLast="43" xr6:coauthVersionMax="43" xr10:uidLastSave="{00000000-0000-0000-0000-000000000000}"/>
  <bookViews>
    <workbookView xWindow="3765" yWindow="2850" windowWidth="15825" windowHeight="14700" activeTab="2"/>
  </bookViews>
  <sheets>
    <sheet name="WB! Status" sheetId="13" r:id="rId1"/>
    <sheet name="Description of model" sheetId="8" r:id="rId2"/>
    <sheet name="Input, Model, &amp; Results" sheetId="1" r:id="rId3"/>
  </sheets>
  <externalReferences>
    <externalReference r:id="rId4"/>
  </externalReferences>
  <definedNames>
    <definedName name="BR">'Input, Model, &amp; Results'!$B$30</definedName>
    <definedName name="CM">'Input, Model, &amp; Results'!$B$6</definedName>
    <definedName name="D">'Input, Model, &amp; Results'!$B$4</definedName>
    <definedName name="H">'Input, Model, &amp; Results'!$B$7</definedName>
    <definedName name="HP">'Input, Model, &amp; Results'!$B$8</definedName>
    <definedName name="K">'Input, Model, &amp; Results'!$B$9</definedName>
    <definedName name="L">'Input, Model, &amp; Results'!$B$11</definedName>
    <definedName name="MLD">'Input, Model, &amp; Results'!$B$27</definedName>
    <definedName name="P">'Input, Model, &amp; Results'!$B$10</definedName>
    <definedName name="Q">'Input, Model, &amp; Results'!$B$15</definedName>
    <definedName name="RP">'Input, Model, &amp; Results'!$B$16</definedName>
    <definedName name="SDL">'Input, Model, &amp; Results'!$B$12</definedName>
    <definedName name="SDY">'Input, Model, &amp; Results'!$B$13</definedName>
    <definedName name="SLD">'Input, Model, &amp; Results'!$B$28</definedName>
    <definedName name="TC">'Input, Model, &amp; Results'!$B$5</definedName>
    <definedName name="WBGLOBAL">1</definedName>
    <definedName name="WBMIN">'Input, Model, &amp; Results'!$B$24</definedName>
    <definedName name="Z">'Input, Model, &amp; Results'!$B$29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3" i="1" l="1"/>
  <c r="B28" i="1"/>
  <c r="B16" i="1"/>
  <c r="B27" i="1"/>
  <c r="B18" i="1"/>
  <c r="B17" i="1"/>
  <c r="B23" i="1"/>
  <c r="B19" i="1"/>
  <c r="B20" i="1"/>
  <c r="B30" i="1"/>
  <c r="B22" i="1"/>
  <c r="B21" i="1"/>
  <c r="B24" i="1"/>
  <c r="C33" i="1"/>
  <c r="C34" i="1"/>
  <c r="C35" i="1"/>
</calcChain>
</file>

<file path=xl/sharedStrings.xml><?xml version="1.0" encoding="utf-8"?>
<sst xmlns="http://schemas.openxmlformats.org/spreadsheetml/2006/main" count="122" uniqueCount="116">
  <si>
    <t>Inputs:</t>
  </si>
  <si>
    <t>Computations:</t>
  </si>
  <si>
    <t xml:space="preserve">  MLD = L * D = mean lead time demand</t>
  </si>
  <si>
    <t xml:space="preserve">  P = penalty cost/unit of unsatisfied demand</t>
  </si>
  <si>
    <t xml:space="preserve"> </t>
  </si>
  <si>
    <t>Results:</t>
  </si>
  <si>
    <t xml:space="preserve"> = K * D/ Q = ordering costs</t>
  </si>
  <si>
    <t xml:space="preserve"> = H * Q / 2 = cost of cycle inventory</t>
  </si>
  <si>
    <t xml:space="preserve"> = P * D * BR/ Q = shortage penalties</t>
  </si>
  <si>
    <t xml:space="preserve"> = HP * MLD = cost of pipeline inventory</t>
  </si>
  <si>
    <t xml:space="preserve">  CM = cost to mfg or purchase per unit</t>
  </si>
  <si>
    <t xml:space="preserve"> = CM * D = purchase cost</t>
  </si>
  <si>
    <t xml:space="preserve">  TC = transport cost/unit</t>
  </si>
  <si>
    <t xml:space="preserve"> = TC * D = transport cost</t>
  </si>
  <si>
    <t xml:space="preserve">  SLD = (SDY*SDY*L + D*D*SDL*SDL)^.5 = S.D. in lead time demand</t>
  </si>
  <si>
    <t xml:space="preserve">  K = fixed order cost, e.g., per shipment</t>
  </si>
  <si>
    <t xml:space="preserve"> = Q = economic order quantity(decision variable)</t>
  </si>
  <si>
    <t xml:space="preserve"> = R = reorder point = MLD + SLD * Z</t>
  </si>
  <si>
    <t xml:space="preserve"> = H * ( R - MLD + BR) = safety stock cost</t>
  </si>
  <si>
    <t>Get started in the ballpark constraints</t>
  </si>
  <si>
    <t xml:space="preserve">  D = mean demand/month</t>
  </si>
  <si>
    <t xml:space="preserve">  H = holding cost/unit/month at D.C.</t>
  </si>
  <si>
    <t xml:space="preserve">  HP = holding cost/unit/month of pipeline inventory</t>
  </si>
  <si>
    <t xml:space="preserve">  L = lead time in months</t>
  </si>
  <si>
    <t xml:space="preserve">  SDL = s.d. in lead time in months</t>
  </si>
  <si>
    <t xml:space="preserve">  SDY = s.d. in monthly demand</t>
  </si>
  <si>
    <t>EOQRLSO is an optimization model that computes the total supply cost</t>
  </si>
  <si>
    <t>from a single source to a single destination.</t>
  </si>
  <si>
    <t>The original data in the sheet model the supply of Hewlett-Packard printers</t>
  </si>
  <si>
    <t>The model has two optimizable variables:</t>
  </si>
  <si>
    <t xml:space="preserve">     1) The order quantity, or equivalently the frequency of orders or shipments,  and</t>
  </si>
  <si>
    <t>from Vancouver, WA  to a distribution center(DC) in Western Europe.</t>
  </si>
  <si>
    <t xml:space="preserve">     2) The safety stock carried at the DC, or equivalently the Z value for the number of standard deviations</t>
  </si>
  <si>
    <t xml:space="preserve">              above the mean lead time demand of the pipeline inventory which triggers an order.</t>
  </si>
  <si>
    <t>This model requires the What'sBest optimizer from LINDO Systems,  http://www.lindo.com</t>
  </si>
  <si>
    <t>The model is solved by clicking on the red "bullseye" on the What'sBest tool bar.</t>
  </si>
  <si>
    <t xml:space="preserve"> = total expected cost per month(to be minimized)</t>
  </si>
  <si>
    <t xml:space="preserve"> = Z  value(decision variable) = s.d. above MLD which triggers an order,</t>
  </si>
  <si>
    <t>BR = expected lost sales/ order cycle</t>
  </si>
  <si>
    <t>The costs affected by the above two decisions are:</t>
  </si>
  <si>
    <t xml:space="preserve">  a) cost of cycle inventory,  lower if we order more frequently,</t>
  </si>
  <si>
    <t xml:space="preserve">  b) fixed costs of orders,  lower if we order less frequently,</t>
  </si>
  <si>
    <t xml:space="preserve">  c) cost of safety stock, lower if we trigger an order later,  when pipeline inventory is lower,</t>
  </si>
  <si>
    <t xml:space="preserve">  d) cost of demand not immedately satisfied from stock,  lower if we trigger an order sooner,</t>
  </si>
  <si>
    <t xml:space="preserve">        or if we order less frequently so we expose ourselves to about-to-stockout situations</t>
  </si>
  <si>
    <t xml:space="preserve">       less frequently.</t>
  </si>
  <si>
    <t>The Q,R  Model  (packardp.xls)</t>
  </si>
  <si>
    <t>(This sheet set up for optimization with What'sBest)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</si>
  <si>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</si>
  <si>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</si>
  <si>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</si>
  <si>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</si>
  <si>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30</t>
  </si>
  <si>
    <t xml:space="preserve">     Numerics                          27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</si>
  <si>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</si>
  <si>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</si>
  <si>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</si>
  <si>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</si>
  <si>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18</t>
  </si>
  <si>
    <t xml:space="preserve">       Formulas                         7</t>
  </si>
  <si>
    <t xml:space="preserve">     Strings                            0</t>
  </si>
  <si>
    <t xml:space="preserve">     Constraints                        3         Unlimited</t>
  </si>
  <si>
    <t xml:space="preserve">   Globals                              3         Unlimited</t>
  </si>
  <si>
    <t xml:space="preserve">   Coefficients                        25</t>
  </si>
  <si>
    <t xml:space="preserve">   Minimum coefficient value:        1  on Input, Model, &amp; Results!B16</t>
  </si>
  <si>
    <t xml:space="preserve">   Minimum coefficient in formula:   Input, Model, &amp; Results!B16</t>
  </si>
  <si>
    <t xml:space="preserve">   Maximum coefficient value:        934486.35  on &lt;RHS&gt;</t>
  </si>
  <si>
    <t xml:space="preserve">   Maximum coefficient in formula:   Input, Model, &amp; Results!B24</t>
  </si>
  <si>
    <t xml:space="preserve"> MODEL TYPE:</t>
  </si>
  <si>
    <t>Nonlinear (Nonlinear Program)</t>
  </si>
  <si>
    <t xml:space="preserve"> SOLUTION STATUS:        </t>
  </si>
  <si>
    <t>GLOBALLY OPTIMAL (see messages below)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</si>
  <si>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</si>
  <si>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</si>
  <si>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</si>
  <si>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</si>
  <si>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</si>
  <si>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</si>
  <si>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</si>
  <si>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</si>
  <si>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</si>
  <si>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Global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</si>
  <si>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</si>
  <si>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</si>
  <si>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</si>
  <si>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</si>
  <si>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4 Seconds</t>
  </si>
  <si>
    <t xml:space="preserve"> NON-DEFAULT SETTINGS:</t>
  </si>
  <si>
    <t xml:space="preserve">   Global Solver Options / Strategy / Global Solver:   On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</si>
  <si>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</si>
  <si>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</si>
  <si>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</si>
  <si>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</si>
  <si>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</si>
  <si>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</si>
  <si>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</si>
  <si>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</si>
  <si>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</si>
  <si>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</si>
  <si>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</si>
  <si>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</si>
  <si>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Input, Model, &amp; Results!B19</t>
  </si>
  <si>
    <t xml:space="preserve">   Input, Model, &amp; Results!B22</t>
  </si>
  <si>
    <t xml:space="preserve">   Input, Model, &amp; Results!B30</t>
  </si>
  <si>
    <t xml:space="preserve">   List of contributors to nonlinear cells:</t>
  </si>
  <si>
    <t xml:space="preserve">   Input, Model, &amp; Results!B15</t>
  </si>
  <si>
    <t xml:space="preserve">   Input, Model, &amp; Results!B29</t>
  </si>
  <si>
    <t xml:space="preserve"> End of Report</t>
  </si>
  <si>
    <t xml:space="preserve"> DATE GENERATED:</t>
  </si>
  <si>
    <t xml:space="preserve"> What'sBest!® 16.0.2.5 (Aug 20, 2019) - Lib.:12.0.3977.166 - 64-bit - Status Report -</t>
  </si>
  <si>
    <t xml:space="preserve"> Extracting Data          </t>
  </si>
  <si>
    <t>0 Hours  0 Minutes  0 Seconds</t>
  </si>
  <si>
    <t xml:space="preserve"> Storing Relevant Formulas          </t>
  </si>
  <si>
    <t xml:space="preserve"> Building the Model          </t>
  </si>
  <si>
    <t xml:space="preserve"> Solving          </t>
  </si>
  <si>
    <t>Keywords: Inventory, EOQ model, Lead times, Q-R model, Safety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</si>
</sst>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$&quot;#,##0.00"/>
    <numFmt numFmtId="170" formatCode="#,##0.0##############"/>
    <numFmt numFmtId="171" formatCode="mmm\ dd\,\ yyyy"/>
    <numFmt numFmtId="172" formatCode="hh:mm\ AM/PM"/>
  </numFmts>
  <fonts count="11" x14ac:knownFonts="1">
    <font>
      <sz val="10"/>
      <name val="Arial"/>
    </font>
    <font>
      <sz val="10"/>
      <name val="Arial"/>
    </font>
    <font>
      <sz val="16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9"/>
      <name val="Courier"/>
    </font>
    <font>
      <sz val="9"/>
      <color indexed="10"/>
      <name val="Courier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16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/>
    <xf numFmtId="0" fontId="5" fillId="0" borderId="0" xfId="1" applyFont="1" applyProtection="1">
      <protection locked="0"/>
    </xf>
    <xf numFmtId="0" fontId="7" fillId="0" borderId="0" xfId="0" applyFont="1"/>
    <xf numFmtId="0" fontId="0" fillId="0" borderId="0" xfId="0" applyAlignment="1" applyProtection="1">
      <alignment horizontal="center"/>
      <protection locked="0"/>
    </xf>
    <xf numFmtId="164" fontId="1" fillId="2" borderId="0" xfId="2" applyNumberFormat="1">
      <protection locked="0"/>
    </xf>
    <xf numFmtId="0" fontId="8" fillId="0" borderId="0" xfId="0" applyFont="1"/>
    <xf numFmtId="0" fontId="9" fillId="0" borderId="0" xfId="0" applyFont="1"/>
    <xf numFmtId="171" fontId="9" fillId="0" borderId="0" xfId="0" applyNumberFormat="1" applyFont="1" applyAlignment="1">
      <alignment horizontal="left"/>
    </xf>
    <xf numFmtId="172" fontId="9" fillId="0" borderId="0" xfId="0" applyNumberFormat="1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170" fontId="9" fillId="0" borderId="0" xfId="0" applyNumberFormat="1" applyFont="1" applyAlignment="1">
      <alignment horizontal="left"/>
    </xf>
  </cellXfs>
  <cellStyles count="3">
    <cellStyle name="Adjustable" xfId="1"/>
    <cellStyle name="Best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5"/>
  <sheetViews>
    <sheetView showGridLines="0" workbookViewId="0"/>
  </sheetViews>
  <sheetFormatPr defaultRowHeight="12.75" x14ac:dyDescent="0.2"/>
  <cols>
    <col min="1" max="5" width="35.7109375" customWidth="1"/>
  </cols>
  <sheetData>
    <row r="1" spans="1:3" x14ac:dyDescent="0.2">
      <c r="A1" s="10" t="s">
        <v>109</v>
      </c>
      <c r="B1" s="10"/>
      <c r="C1" s="10"/>
    </row>
    <row r="2" spans="1:3" x14ac:dyDescent="0.2">
      <c r="A2" s="10" t="s">
        <v>48</v>
      </c>
      <c r="B2" s="10"/>
      <c r="C2" s="10"/>
    </row>
    <row r="3" spans="1:3" x14ac:dyDescent="0.2">
      <c r="A3" s="10"/>
      <c r="B3" s="10"/>
      <c r="C3" s="10"/>
    </row>
    <row r="4" spans="1:3" x14ac:dyDescent="0.2">
      <c r="A4" s="10" t="s">
        <v>108</v>
      </c>
      <c r="B4" s="11">
        <v>43697.611446759256</v>
      </c>
      <c r="C4" s="12">
        <v>43697.611446759256</v>
      </c>
    </row>
    <row r="5" spans="1:3" x14ac:dyDescent="0.2">
      <c r="A5" s="10"/>
      <c r="B5" s="10"/>
      <c r="C5" s="10"/>
    </row>
    <row r="6" spans="1:3" x14ac:dyDescent="0.2">
      <c r="A6" s="10"/>
      <c r="B6" s="10"/>
      <c r="C6" s="10"/>
    </row>
    <row r="7" spans="1:3" x14ac:dyDescent="0.2">
      <c r="A7" s="10" t="s">
        <v>49</v>
      </c>
      <c r="B7" s="10"/>
      <c r="C7" s="10"/>
    </row>
    <row r="8" spans="1:3" x14ac:dyDescent="0.2">
      <c r="A8" s="10"/>
      <c r="B8" s="10"/>
      <c r="C8" s="10"/>
    </row>
    <row r="9" spans="1:3" x14ac:dyDescent="0.2">
      <c r="A9" s="10" t="s">
        <v>50</v>
      </c>
      <c r="B9" s="10"/>
      <c r="C9" s="10"/>
    </row>
    <row r="10" spans="1:3" x14ac:dyDescent="0.2">
      <c r="A10" s="10" t="s">
        <v>51</v>
      </c>
      <c r="B10" s="10"/>
      <c r="C10" s="10"/>
    </row>
    <row r="11" spans="1:3" x14ac:dyDescent="0.2">
      <c r="A11" s="10" t="s">
        <v>52</v>
      </c>
      <c r="B11" s="10"/>
      <c r="C11" s="10"/>
    </row>
    <row r="12" spans="1:3" x14ac:dyDescent="0.2">
      <c r="A12" s="10" t="s">
        <v>53</v>
      </c>
      <c r="B12" s="10"/>
      <c r="C12" s="10"/>
    </row>
    <row r="13" spans="1:3" x14ac:dyDescent="0.2">
      <c r="A13" s="10" t="s">
        <v>54</v>
      </c>
      <c r="B13" s="10"/>
      <c r="C13" s="10"/>
    </row>
    <row r="14" spans="1:3" x14ac:dyDescent="0.2">
      <c r="A14" s="10" t="s">
        <v>55</v>
      </c>
      <c r="B14" s="10"/>
      <c r="C14" s="10"/>
    </row>
    <row r="15" spans="1:3" x14ac:dyDescent="0.2">
      <c r="A15" s="10" t="s">
        <v>56</v>
      </c>
      <c r="B15" s="10"/>
      <c r="C15" s="10"/>
    </row>
    <row r="16" spans="1:3" x14ac:dyDescent="0.2">
      <c r="A16" s="10" t="s">
        <v>57</v>
      </c>
      <c r="B16" s="10"/>
      <c r="C16" s="10"/>
    </row>
    <row r="17" spans="1:3" x14ac:dyDescent="0.2">
      <c r="A17" s="10" t="s">
        <v>58</v>
      </c>
      <c r="B17" s="10"/>
      <c r="C17" s="10"/>
    </row>
    <row r="18" spans="1:3" x14ac:dyDescent="0.2">
      <c r="A18" s="10" t="s">
        <v>59</v>
      </c>
      <c r="B18" s="10"/>
      <c r="C18" s="10"/>
    </row>
    <row r="19" spans="1:3" x14ac:dyDescent="0.2">
      <c r="A19" s="10" t="s">
        <v>60</v>
      </c>
      <c r="B19" s="10"/>
      <c r="C19" s="10"/>
    </row>
    <row r="20" spans="1:3" x14ac:dyDescent="0.2">
      <c r="A20" s="10" t="s">
        <v>61</v>
      </c>
      <c r="B20" s="10"/>
      <c r="C20" s="10"/>
    </row>
    <row r="21" spans="1:3" x14ac:dyDescent="0.2">
      <c r="A21" s="10" t="s">
        <v>62</v>
      </c>
      <c r="B21" s="10"/>
      <c r="C21" s="10"/>
    </row>
    <row r="22" spans="1:3" x14ac:dyDescent="0.2">
      <c r="A22" s="10" t="s">
        <v>63</v>
      </c>
      <c r="B22" s="10"/>
      <c r="C22" s="10"/>
    </row>
    <row r="23" spans="1:3" x14ac:dyDescent="0.2">
      <c r="A23" s="10"/>
      <c r="B23" s="10"/>
      <c r="C23" s="10"/>
    </row>
    <row r="24" spans="1:3" x14ac:dyDescent="0.2">
      <c r="A24" s="10" t="s">
        <v>64</v>
      </c>
      <c r="B24" s="10"/>
      <c r="C24" s="10"/>
    </row>
    <row r="25" spans="1:3" x14ac:dyDescent="0.2">
      <c r="A25" s="10" t="s">
        <v>65</v>
      </c>
      <c r="B25" s="10"/>
      <c r="C25" s="10"/>
    </row>
    <row r="26" spans="1:3" x14ac:dyDescent="0.2">
      <c r="A26" s="10" t="s">
        <v>66</v>
      </c>
      <c r="B26" s="10"/>
      <c r="C26" s="10"/>
    </row>
    <row r="27" spans="1:3" x14ac:dyDescent="0.2">
      <c r="A27" s="10" t="s">
        <v>67</v>
      </c>
      <c r="B27" s="10"/>
      <c r="C27" s="10"/>
    </row>
    <row r="28" spans="1:3" x14ac:dyDescent="0.2">
      <c r="A28" s="10"/>
      <c r="B28" s="10"/>
      <c r="C28" s="10"/>
    </row>
    <row r="29" spans="1:3" x14ac:dyDescent="0.2">
      <c r="A29" s="10" t="s">
        <v>68</v>
      </c>
      <c r="B29" s="10" t="s">
        <v>69</v>
      </c>
      <c r="C29" s="10"/>
    </row>
    <row r="30" spans="1:3" x14ac:dyDescent="0.2">
      <c r="A30" s="10"/>
      <c r="B30" s="10"/>
      <c r="C30" s="10"/>
    </row>
    <row r="31" spans="1:3" x14ac:dyDescent="0.2">
      <c r="A31" s="10" t="s">
        <v>70</v>
      </c>
      <c r="B31" s="13" t="s">
        <v>71</v>
      </c>
      <c r="C31" s="10"/>
    </row>
    <row r="32" spans="1:3" x14ac:dyDescent="0.2">
      <c r="A32" s="10"/>
      <c r="B32" s="10"/>
      <c r="C32" s="10"/>
    </row>
    <row r="33" spans="1:3" x14ac:dyDescent="0.2">
      <c r="A33" s="10" t="s">
        <v>72</v>
      </c>
      <c r="B33" s="14" t="s">
        <v>73</v>
      </c>
      <c r="C33" s="10"/>
    </row>
    <row r="34" spans="1:3" x14ac:dyDescent="0.2">
      <c r="A34" s="10"/>
      <c r="B34" s="10"/>
      <c r="C34" s="10"/>
    </row>
    <row r="35" spans="1:3" x14ac:dyDescent="0.2">
      <c r="A35" s="10" t="s">
        <v>74</v>
      </c>
      <c r="B35" s="15">
        <v>1062020.6368233</v>
      </c>
      <c r="C35" s="10"/>
    </row>
    <row r="36" spans="1:3" x14ac:dyDescent="0.2">
      <c r="A36" s="10"/>
      <c r="B36" s="10"/>
      <c r="C36" s="10"/>
    </row>
    <row r="37" spans="1:3" x14ac:dyDescent="0.2">
      <c r="A37" s="10" t="s">
        <v>75</v>
      </c>
      <c r="B37" s="15">
        <v>1062020.6367170999</v>
      </c>
      <c r="C37" s="10"/>
    </row>
    <row r="38" spans="1:3" x14ac:dyDescent="0.2">
      <c r="A38" s="10"/>
      <c r="B38" s="10"/>
      <c r="C38" s="10"/>
    </row>
    <row r="39" spans="1:3" x14ac:dyDescent="0.2">
      <c r="A39" s="10" t="s">
        <v>76</v>
      </c>
      <c r="B39" s="15">
        <v>9.9999999999999995E-7</v>
      </c>
      <c r="C39" s="10"/>
    </row>
    <row r="40" spans="1:3" x14ac:dyDescent="0.2">
      <c r="A40" s="10"/>
      <c r="B40" s="10"/>
      <c r="C40" s="10"/>
    </row>
    <row r="41" spans="1:3" x14ac:dyDescent="0.2">
      <c r="A41" s="10" t="s">
        <v>77</v>
      </c>
      <c r="B41" s="15">
        <v>1.6007106751204E-10</v>
      </c>
      <c r="C41" s="10"/>
    </row>
    <row r="42" spans="1:3" x14ac:dyDescent="0.2">
      <c r="A42" s="10"/>
      <c r="B42" s="10"/>
      <c r="C42" s="10"/>
    </row>
    <row r="43" spans="1:3" x14ac:dyDescent="0.2">
      <c r="A43" s="10" t="s">
        <v>78</v>
      </c>
      <c r="B43" s="10" t="s">
        <v>79</v>
      </c>
      <c r="C43" s="10"/>
    </row>
    <row r="44" spans="1:3" x14ac:dyDescent="0.2">
      <c r="A44" s="10"/>
      <c r="B44" s="10"/>
      <c r="C44" s="10"/>
    </row>
    <row r="45" spans="1:3" x14ac:dyDescent="0.2">
      <c r="A45" s="10" t="s">
        <v>80</v>
      </c>
      <c r="B45" s="10" t="s">
        <v>81</v>
      </c>
      <c r="C45" s="10"/>
    </row>
    <row r="46" spans="1:3" x14ac:dyDescent="0.2">
      <c r="A46" s="10"/>
      <c r="B46" s="10"/>
      <c r="C46" s="10"/>
    </row>
    <row r="47" spans="1:3" x14ac:dyDescent="0.2">
      <c r="A47" s="10" t="s">
        <v>82</v>
      </c>
      <c r="B47" s="15">
        <v>141307</v>
      </c>
      <c r="C47" s="10"/>
    </row>
    <row r="48" spans="1:3" x14ac:dyDescent="0.2">
      <c r="A48" s="10"/>
      <c r="B48" s="10"/>
      <c r="C48" s="10"/>
    </row>
    <row r="49" spans="1:3" x14ac:dyDescent="0.2">
      <c r="A49" s="10" t="s">
        <v>83</v>
      </c>
      <c r="B49" s="15">
        <v>1669</v>
      </c>
      <c r="C49" s="10"/>
    </row>
    <row r="50" spans="1:3" x14ac:dyDescent="0.2">
      <c r="A50" s="10"/>
      <c r="B50" s="10"/>
      <c r="C50" s="10"/>
    </row>
    <row r="51" spans="1:3" x14ac:dyDescent="0.2">
      <c r="A51" s="10" t="s">
        <v>84</v>
      </c>
      <c r="B51" s="15">
        <v>0</v>
      </c>
      <c r="C51" s="10"/>
    </row>
    <row r="52" spans="1:3" x14ac:dyDescent="0.2">
      <c r="A52" s="10"/>
      <c r="B52" s="10"/>
      <c r="C52" s="10"/>
    </row>
    <row r="53" spans="1:3" x14ac:dyDescent="0.2">
      <c r="A53" s="10" t="s">
        <v>85</v>
      </c>
      <c r="B53" s="10" t="s">
        <v>86</v>
      </c>
      <c r="C53" s="10"/>
    </row>
    <row r="54" spans="1:3" x14ac:dyDescent="0.2">
      <c r="A54" s="10" t="s">
        <v>110</v>
      </c>
      <c r="B54" s="10" t="s">
        <v>111</v>
      </c>
      <c r="C54" s="10"/>
    </row>
    <row r="55" spans="1:3" x14ac:dyDescent="0.2">
      <c r="A55" s="10" t="s">
        <v>112</v>
      </c>
      <c r="B55" s="10" t="s">
        <v>111</v>
      </c>
      <c r="C55" s="10"/>
    </row>
    <row r="56" spans="1:3" x14ac:dyDescent="0.2">
      <c r="A56" s="10" t="s">
        <v>113</v>
      </c>
      <c r="B56" s="10" t="s">
        <v>111</v>
      </c>
      <c r="C56" s="10"/>
    </row>
    <row r="57" spans="1:3" x14ac:dyDescent="0.2">
      <c r="A57" s="10" t="s">
        <v>114</v>
      </c>
      <c r="B57" s="10" t="s">
        <v>86</v>
      </c>
      <c r="C57" s="10"/>
    </row>
    <row r="58" spans="1:3" x14ac:dyDescent="0.2">
      <c r="A58" s="10"/>
      <c r="B58" s="10"/>
      <c r="C58" s="10"/>
    </row>
    <row r="59" spans="1:3" x14ac:dyDescent="0.2">
      <c r="A59" s="10" t="s">
        <v>87</v>
      </c>
      <c r="B59" s="10"/>
      <c r="C59" s="10"/>
    </row>
    <row r="60" spans="1:3" x14ac:dyDescent="0.2">
      <c r="A60" s="10"/>
      <c r="B60" s="10"/>
      <c r="C60" s="10"/>
    </row>
    <row r="61" spans="1:3" x14ac:dyDescent="0.2">
      <c r="A61" s="10" t="s">
        <v>88</v>
      </c>
      <c r="B61" s="10"/>
      <c r="C61" s="10"/>
    </row>
    <row r="62" spans="1:3" x14ac:dyDescent="0.2">
      <c r="A62" s="10"/>
      <c r="B62" s="10"/>
      <c r="C62" s="10"/>
    </row>
    <row r="63" spans="1:3" x14ac:dyDescent="0.2">
      <c r="A63" s="10" t="s">
        <v>89</v>
      </c>
      <c r="B63" s="10"/>
      <c r="C63" s="10"/>
    </row>
    <row r="64" spans="1:3" x14ac:dyDescent="0.2">
      <c r="A64" s="10"/>
      <c r="B64" s="10"/>
      <c r="C64" s="10"/>
    </row>
    <row r="65" spans="1:3" x14ac:dyDescent="0.2">
      <c r="A65" s="10" t="s">
        <v>90</v>
      </c>
      <c r="B65" s="10"/>
      <c r="C65" s="10"/>
    </row>
    <row r="66" spans="1:3" x14ac:dyDescent="0.2">
      <c r="A66" s="10" t="s">
        <v>91</v>
      </c>
      <c r="B66" s="10"/>
      <c r="C66" s="10"/>
    </row>
    <row r="67" spans="1:3" x14ac:dyDescent="0.2">
      <c r="A67" s="10" t="s">
        <v>92</v>
      </c>
      <c r="B67" s="10"/>
      <c r="C67" s="10"/>
    </row>
    <row r="68" spans="1:3" x14ac:dyDescent="0.2">
      <c r="A68" s="10" t="s">
        <v>93</v>
      </c>
      <c r="B68" s="10"/>
      <c r="C68" s="10"/>
    </row>
    <row r="69" spans="1:3" x14ac:dyDescent="0.2">
      <c r="A69" s="10" t="s">
        <v>94</v>
      </c>
      <c r="B69" s="10"/>
      <c r="C69" s="10"/>
    </row>
    <row r="70" spans="1:3" x14ac:dyDescent="0.2">
      <c r="A70" s="10" t="s">
        <v>95</v>
      </c>
      <c r="B70" s="10"/>
      <c r="C70" s="10"/>
    </row>
    <row r="71" spans="1:3" x14ac:dyDescent="0.2">
      <c r="A71" s="10" t="s">
        <v>96</v>
      </c>
      <c r="B71" s="10"/>
      <c r="C71" s="10"/>
    </row>
    <row r="72" spans="1:3" x14ac:dyDescent="0.2">
      <c r="A72" s="10" t="s">
        <v>97</v>
      </c>
      <c r="B72" s="10"/>
      <c r="C72" s="10"/>
    </row>
    <row r="73" spans="1:3" x14ac:dyDescent="0.2">
      <c r="A73" s="10" t="s">
        <v>98</v>
      </c>
      <c r="B73" s="10"/>
      <c r="C73" s="10"/>
    </row>
    <row r="74" spans="1:3" x14ac:dyDescent="0.2">
      <c r="A74" s="10"/>
      <c r="B74" s="10"/>
      <c r="C74" s="10"/>
    </row>
    <row r="75" spans="1:3" x14ac:dyDescent="0.2">
      <c r="A75" s="10" t="s">
        <v>99</v>
      </c>
      <c r="B75" s="10"/>
      <c r="C75" s="10"/>
    </row>
    <row r="76" spans="1:3" x14ac:dyDescent="0.2">
      <c r="A76" s="10"/>
      <c r="B76" s="10"/>
      <c r="C76" s="10"/>
    </row>
    <row r="77" spans="1:3" x14ac:dyDescent="0.2">
      <c r="A77" s="10" t="s">
        <v>90</v>
      </c>
      <c r="B77" s="10"/>
      <c r="C77" s="10"/>
    </row>
    <row r="78" spans="1:3" x14ac:dyDescent="0.2">
      <c r="A78" s="10" t="s">
        <v>100</v>
      </c>
      <c r="B78" s="10"/>
      <c r="C78" s="10"/>
    </row>
    <row r="79" spans="1:3" x14ac:dyDescent="0.2">
      <c r="A79" s="10" t="s">
        <v>101</v>
      </c>
      <c r="B79" s="10" t="s">
        <v>102</v>
      </c>
      <c r="C79" s="10" t="s">
        <v>103</v>
      </c>
    </row>
    <row r="80" spans="1:3" x14ac:dyDescent="0.2">
      <c r="A80" s="10"/>
      <c r="B80" s="10"/>
      <c r="C80" s="10"/>
    </row>
    <row r="81" spans="1:3" x14ac:dyDescent="0.2">
      <c r="A81" s="10" t="s">
        <v>90</v>
      </c>
      <c r="B81" s="10"/>
      <c r="C81" s="10"/>
    </row>
    <row r="82" spans="1:3" x14ac:dyDescent="0.2">
      <c r="A82" s="10" t="s">
        <v>104</v>
      </c>
      <c r="B82" s="10"/>
      <c r="C82" s="10"/>
    </row>
    <row r="83" spans="1:3" x14ac:dyDescent="0.2">
      <c r="A83" s="10" t="s">
        <v>105</v>
      </c>
      <c r="B83" s="10" t="s">
        <v>106</v>
      </c>
      <c r="C83" s="10" t="s">
        <v>103</v>
      </c>
    </row>
    <row r="84" spans="1:3" x14ac:dyDescent="0.2">
      <c r="A84" s="10"/>
      <c r="B84" s="10"/>
      <c r="C84" s="10"/>
    </row>
    <row r="85" spans="1:3" x14ac:dyDescent="0.2">
      <c r="A85" s="10" t="s">
        <v>107</v>
      </c>
      <c r="B85" s="10"/>
      <c r="C85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21"/>
  <sheetViews>
    <sheetView workbookViewId="0">
      <selection activeCell="B19" sqref="B19"/>
    </sheetView>
  </sheetViews>
  <sheetFormatPr defaultRowHeight="12.75" x14ac:dyDescent="0.2"/>
  <sheetData>
    <row r="2" spans="2:2" x14ac:dyDescent="0.2">
      <c r="B2" t="s">
        <v>26</v>
      </c>
    </row>
    <row r="3" spans="2:2" x14ac:dyDescent="0.2">
      <c r="B3" t="s">
        <v>27</v>
      </c>
    </row>
    <row r="4" spans="2:2" x14ac:dyDescent="0.2">
      <c r="B4" t="s">
        <v>28</v>
      </c>
    </row>
    <row r="5" spans="2:2" x14ac:dyDescent="0.2">
      <c r="B5" t="s">
        <v>31</v>
      </c>
    </row>
    <row r="7" spans="2:2" x14ac:dyDescent="0.2">
      <c r="B7" t="s">
        <v>29</v>
      </c>
    </row>
    <row r="8" spans="2:2" x14ac:dyDescent="0.2">
      <c r="B8" t="s">
        <v>30</v>
      </c>
    </row>
    <row r="9" spans="2:2" x14ac:dyDescent="0.2">
      <c r="B9" t="s">
        <v>32</v>
      </c>
    </row>
    <row r="10" spans="2:2" x14ac:dyDescent="0.2">
      <c r="B10" t="s">
        <v>33</v>
      </c>
    </row>
    <row r="12" spans="2:2" x14ac:dyDescent="0.2">
      <c r="B12" t="s">
        <v>39</v>
      </c>
    </row>
    <row r="13" spans="2:2" x14ac:dyDescent="0.2">
      <c r="B13" t="s">
        <v>40</v>
      </c>
    </row>
    <row r="14" spans="2:2" x14ac:dyDescent="0.2">
      <c r="B14" t="s">
        <v>41</v>
      </c>
    </row>
    <row r="15" spans="2:2" x14ac:dyDescent="0.2">
      <c r="B15" t="s">
        <v>42</v>
      </c>
    </row>
    <row r="16" spans="2:2" x14ac:dyDescent="0.2">
      <c r="B16" t="s">
        <v>43</v>
      </c>
    </row>
    <row r="17" spans="2:2" x14ac:dyDescent="0.2">
      <c r="B17" t="s">
        <v>44</v>
      </c>
    </row>
    <row r="18" spans="2:2" x14ac:dyDescent="0.2">
      <c r="B18" t="s">
        <v>45</v>
      </c>
    </row>
    <row r="20" spans="2:2" x14ac:dyDescent="0.2">
      <c r="B20" t="s">
        <v>34</v>
      </c>
    </row>
    <row r="21" spans="2:2" x14ac:dyDescent="0.2">
      <c r="B21" t="s">
        <v>35</v>
      </c>
    </row>
  </sheetData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topLeftCell="A2" workbookViewId="0">
      <selection activeCell="J15" sqref="J15"/>
    </sheetView>
  </sheetViews>
  <sheetFormatPr defaultRowHeight="12.75" x14ac:dyDescent="0.2"/>
  <cols>
    <col min="1" max="1" width="5.42578125" customWidth="1"/>
    <col min="2" max="2" width="18.7109375" customWidth="1"/>
  </cols>
  <sheetData>
    <row r="1" spans="1:3" ht="20.25" x14ac:dyDescent="0.3">
      <c r="B1" s="1" t="s">
        <v>46</v>
      </c>
    </row>
    <row r="2" spans="1:3" x14ac:dyDescent="0.2">
      <c r="A2" t="s">
        <v>4</v>
      </c>
    </row>
    <row r="3" spans="1:3" x14ac:dyDescent="0.2">
      <c r="B3" s="2" t="s">
        <v>0</v>
      </c>
    </row>
    <row r="4" spans="1:3" x14ac:dyDescent="0.2">
      <c r="B4">
        <v>10045</v>
      </c>
      <c r="C4" t="s">
        <v>20</v>
      </c>
    </row>
    <row r="5" spans="1:3" x14ac:dyDescent="0.2">
      <c r="B5">
        <v>4</v>
      </c>
      <c r="C5" t="s">
        <v>12</v>
      </c>
    </row>
    <row r="6" spans="1:3" x14ac:dyDescent="0.2">
      <c r="B6">
        <v>81</v>
      </c>
      <c r="C6" t="s">
        <v>10</v>
      </c>
    </row>
    <row r="7" spans="1:3" x14ac:dyDescent="0.2">
      <c r="B7">
        <v>7.3</v>
      </c>
      <c r="C7" t="s">
        <v>21</v>
      </c>
    </row>
    <row r="8" spans="1:3" x14ac:dyDescent="0.2">
      <c r="B8">
        <v>7.3</v>
      </c>
      <c r="C8" t="s">
        <v>22</v>
      </c>
    </row>
    <row r="9" spans="1:3" x14ac:dyDescent="0.2">
      <c r="B9">
        <v>300</v>
      </c>
      <c r="C9" t="s">
        <v>15</v>
      </c>
    </row>
    <row r="10" spans="1:3" x14ac:dyDescent="0.2">
      <c r="B10">
        <v>121</v>
      </c>
      <c r="C10" t="s">
        <v>3</v>
      </c>
    </row>
    <row r="11" spans="1:3" x14ac:dyDescent="0.2">
      <c r="B11">
        <v>1.1000000000000001</v>
      </c>
      <c r="C11" t="s">
        <v>23</v>
      </c>
    </row>
    <row r="12" spans="1:3" x14ac:dyDescent="0.2">
      <c r="B12">
        <v>0.46151999999999999</v>
      </c>
      <c r="C12" t="s">
        <v>24</v>
      </c>
    </row>
    <row r="13" spans="1:3" x14ac:dyDescent="0.2">
      <c r="B13">
        <v>4388</v>
      </c>
      <c r="C13" t="s">
        <v>25</v>
      </c>
    </row>
    <row r="14" spans="1:3" x14ac:dyDescent="0.2">
      <c r="B14" s="2" t="s">
        <v>5</v>
      </c>
    </row>
    <row r="15" spans="1:3" x14ac:dyDescent="0.2">
      <c r="B15" s="5">
        <v>5062.1827435939358</v>
      </c>
      <c r="C15" t="s">
        <v>16</v>
      </c>
    </row>
    <row r="16" spans="1:3" x14ac:dyDescent="0.2">
      <c r="B16">
        <f>MLD+SLD*Z</f>
        <v>23383.292492028711</v>
      </c>
      <c r="C16" t="s">
        <v>17</v>
      </c>
    </row>
    <row r="17" spans="2:3" x14ac:dyDescent="0.2">
      <c r="B17" s="3">
        <f>CM*D</f>
        <v>813645</v>
      </c>
      <c r="C17" t="s">
        <v>11</v>
      </c>
    </row>
    <row r="18" spans="2:3" x14ac:dyDescent="0.2">
      <c r="B18" s="3">
        <f>TC*D</f>
        <v>40180</v>
      </c>
      <c r="C18" t="s">
        <v>13</v>
      </c>
    </row>
    <row r="19" spans="2:3" x14ac:dyDescent="0.2">
      <c r="B19" s="3">
        <f>K*D/Q</f>
        <v>595.29656526396798</v>
      </c>
      <c r="C19" t="s">
        <v>6</v>
      </c>
    </row>
    <row r="20" spans="2:3" x14ac:dyDescent="0.2">
      <c r="B20" s="3">
        <f>H*Q/2</f>
        <v>18476.967014117865</v>
      </c>
      <c r="C20" t="s">
        <v>7</v>
      </c>
    </row>
    <row r="21" spans="2:3" x14ac:dyDescent="0.2">
      <c r="B21" s="3">
        <f>H*(RP-MLD+BR)</f>
        <v>90580.352795099505</v>
      </c>
      <c r="C21" t="s">
        <v>18</v>
      </c>
    </row>
    <row r="22" spans="2:3" x14ac:dyDescent="0.2">
      <c r="B22" s="3">
        <f>P*D*BR/Q</f>
        <v>17881.670448829507</v>
      </c>
      <c r="C22" t="s">
        <v>8</v>
      </c>
    </row>
    <row r="23" spans="2:3" x14ac:dyDescent="0.2">
      <c r="B23" s="3">
        <f>HP*MLD</f>
        <v>80661.349999999991</v>
      </c>
      <c r="C23" t="s">
        <v>9</v>
      </c>
    </row>
    <row r="24" spans="2:3" x14ac:dyDescent="0.2">
      <c r="B24" s="8">
        <f>SUM(B17:B23)</f>
        <v>1062020.636823311</v>
      </c>
      <c r="C24" t="s">
        <v>36</v>
      </c>
    </row>
    <row r="26" spans="2:3" x14ac:dyDescent="0.2">
      <c r="B26" s="4" t="s">
        <v>1</v>
      </c>
    </row>
    <row r="27" spans="2:3" x14ac:dyDescent="0.2">
      <c r="B27">
        <f>B11*B4</f>
        <v>11049.5</v>
      </c>
      <c r="C27" t="s">
        <v>2</v>
      </c>
    </row>
    <row r="28" spans="2:3" x14ac:dyDescent="0.2">
      <c r="B28">
        <f>(B13*B13*B11+D*D*B12*B12)^0.5</f>
        <v>6532.3962988935818</v>
      </c>
      <c r="C28" t="s">
        <v>14</v>
      </c>
    </row>
    <row r="29" spans="2:3" x14ac:dyDescent="0.2">
      <c r="B29" s="5">
        <v>1.888096179057253</v>
      </c>
      <c r="C29" t="s">
        <v>37</v>
      </c>
    </row>
    <row r="30" spans="2:3" x14ac:dyDescent="0.2">
      <c r="B30">
        <f>SLD*(Z*NORMSDIST(Z)+EXP(-0.5*Z*Z)/(2*PI())^0.5-Z)</f>
        <v>74.475014149301998</v>
      </c>
      <c r="C30" t="s">
        <v>38</v>
      </c>
    </row>
    <row r="32" spans="2:3" x14ac:dyDescent="0.2">
      <c r="B32" s="6" t="s">
        <v>19</v>
      </c>
    </row>
    <row r="33" spans="2:3" x14ac:dyDescent="0.2">
      <c r="B33">
        <f>(2*K*D/H)^0.5</f>
        <v>908.634381011507</v>
      </c>
      <c r="C33" s="7" t="str">
        <f>[1]!WB(B33,"&lt;=",Q)</f>
        <v>&lt;=</v>
      </c>
    </row>
    <row r="34" spans="2:3" x14ac:dyDescent="0.2">
      <c r="B34">
        <v>-3</v>
      </c>
      <c r="C34" s="7" t="str">
        <f>[1]!WB(B34,"&lt;=",Z)</f>
        <v>&lt;=</v>
      </c>
    </row>
    <row r="35" spans="2:3" x14ac:dyDescent="0.2">
      <c r="B35">
        <v>3</v>
      </c>
      <c r="C35" s="7" t="str">
        <f>[1]!WB(B35,"&gt;=",Z)</f>
        <v>&gt;=</v>
      </c>
    </row>
    <row r="37" spans="2:3" x14ac:dyDescent="0.2">
      <c r="B37" t="s">
        <v>47</v>
      </c>
    </row>
    <row r="39" spans="2:3" x14ac:dyDescent="0.2">
      <c r="B39" s="9" t="s">
        <v>115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17</vt:i4>
      </vt:variant>
    </vt:vector>
  </HeadingPairs>
  <TitlesOfParts>
    <vt:vector size="20" baseType="lpstr">
      <vt:lpstr>WB! Status</vt:lpstr>
      <vt:lpstr>Description of model</vt:lpstr>
      <vt:lpstr>Input, Model, &amp; Results</vt:lpstr>
      <vt:lpstr>BR</vt:lpstr>
      <vt:lpstr>CM</vt:lpstr>
      <vt:lpstr>D</vt:lpstr>
      <vt:lpstr>H</vt:lpstr>
      <vt:lpstr>HP</vt:lpstr>
      <vt:lpstr>K</vt:lpstr>
      <vt:lpstr>L</vt:lpstr>
      <vt:lpstr>MLD</vt:lpstr>
      <vt:lpstr>P</vt:lpstr>
      <vt:lpstr>Q</vt:lpstr>
      <vt:lpstr>RP</vt:lpstr>
      <vt:lpstr>SDL</vt:lpstr>
      <vt:lpstr>SDY</vt:lpstr>
      <vt:lpstr>SLD</vt:lpstr>
      <vt:lpstr>TC</vt:lpstr>
      <vt:lpstr>WBMIN</vt:lpstr>
      <vt:lpstr>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cp:lastPrinted>2003-10-16T01:19:17Z</cp:lastPrinted>
  <dcterms:created xsi:type="dcterms:W3CDTF">1999-01-15T03:46:20Z</dcterms:created>
  <dcterms:modified xsi:type="dcterms:W3CDTF">2019-08-20T21:02:30Z</dcterms:modified>
</cp:coreProperties>
</file>