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custmods\Marathon\"/>
    </mc:Choice>
  </mc:AlternateContent>
  <xr:revisionPtr revIDLastSave="0" documentId="13_ncr:1_{0DD68EF4-B240-4B39-8F46-E3E135BF82EB}" xr6:coauthVersionLast="47" xr6:coauthVersionMax="47" xr10:uidLastSave="{00000000-0000-0000-0000-000000000000}"/>
  <bookViews>
    <workbookView xWindow="2445" yWindow="2535" windowWidth="21600" windowHeight="13185" activeTab="1" xr2:uid="{E43F1F53-C50A-4324-8D36-FC087D572608}"/>
  </bookViews>
  <sheets>
    <sheet name="WB! Status" sheetId="9" r:id="rId1"/>
    <sheet name="Sheet1" sheetId="1" r:id="rId2"/>
  </sheets>
  <externalReferences>
    <externalReference r:id="rId3"/>
  </externalReferences>
  <definedNames>
    <definedName name="WBGLOBAL">1</definedName>
    <definedName name="WBGLVBDL">1000000</definedName>
    <definedName name="WBMAX">Sheet1!$B$27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1" i="1" l="1"/>
  <c r="A20" i="1"/>
  <c r="A19" i="1"/>
  <c r="A18" i="1"/>
  <c r="A17" i="1"/>
  <c r="A16" i="1"/>
  <c r="I12" i="1" l="1"/>
  <c r="B14" i="1" s="1"/>
  <c r="B25" i="1"/>
  <c r="B39" i="1"/>
  <c r="B13" i="1"/>
  <c r="F13" i="1"/>
  <c r="C13" i="1"/>
  <c r="D13" i="1"/>
  <c r="E13" i="1"/>
  <c r="G13" i="1"/>
  <c r="E14" i="1" l="1"/>
  <c r="F14" i="1"/>
  <c r="G14" i="1"/>
  <c r="I21" i="1" s="1"/>
  <c r="B34" i="1" s="1"/>
  <c r="D14" i="1"/>
  <c r="I18" i="1" s="1"/>
  <c r="C14" i="1"/>
  <c r="I16" i="1"/>
  <c r="B26" i="1"/>
  <c r="B27" i="1" s="1"/>
  <c r="F31" i="1" l="1"/>
  <c r="D34" i="1"/>
  <c r="F34" i="1"/>
  <c r="C34" i="1"/>
  <c r="I20" i="1"/>
  <c r="D33" i="1" s="1"/>
  <c r="G34" i="1"/>
  <c r="B36" i="1"/>
  <c r="E34" i="1"/>
  <c r="E31" i="1"/>
  <c r="C31" i="1"/>
  <c r="I17" i="1"/>
  <c r="E30" i="1" s="1"/>
  <c r="I19" i="1"/>
  <c r="C32" i="1" s="1"/>
  <c r="B31" i="1"/>
  <c r="G31" i="1"/>
  <c r="D31" i="1"/>
  <c r="B29" i="1"/>
  <c r="E29" i="1"/>
  <c r="D29" i="1"/>
  <c r="C29" i="1"/>
  <c r="F29" i="1"/>
  <c r="G29" i="1"/>
  <c r="G33" i="1" l="1"/>
  <c r="E33" i="1"/>
  <c r="B33" i="1"/>
  <c r="F33" i="1"/>
  <c r="C33" i="1"/>
  <c r="C30" i="1"/>
  <c r="F32" i="1"/>
  <c r="B32" i="1"/>
  <c r="G32" i="1"/>
  <c r="D32" i="1"/>
  <c r="G30" i="1"/>
  <c r="D30" i="1"/>
  <c r="B30" i="1"/>
  <c r="F30" i="1"/>
  <c r="E32" i="1"/>
  <c r="B37" i="1" l="1"/>
  <c r="B38" i="1" s="1"/>
</calcChain>
</file>

<file path=xl/sharedStrings.xml><?xml version="1.0" encoding="utf-8"?>
<sst xmlns="http://schemas.openxmlformats.org/spreadsheetml/2006/main" count="136" uniqueCount="126">
  <si>
    <t xml:space="preserve">  to the blending of octane in gasoline (Motor Octane Number);</t>
  </si>
  <si>
    <t>A blending model with a quadratic approximation</t>
  </si>
  <si>
    <t>ALKY</t>
  </si>
  <si>
    <t>LSTR</t>
  </si>
  <si>
    <t>RFRM</t>
  </si>
  <si>
    <t>HCAT</t>
  </si>
  <si>
    <t>LCAT</t>
  </si>
  <si>
    <t>BUTN</t>
  </si>
  <si>
    <t>Cost/unit:</t>
  </si>
  <si>
    <t>Available:</t>
  </si>
  <si>
    <t>MON:</t>
  </si>
  <si>
    <t>Interaction terms for MON</t>
  </si>
  <si>
    <t>Raw materials available</t>
  </si>
  <si>
    <t>Amt2Use:</t>
  </si>
  <si>
    <t>Cost of RM:</t>
  </si>
  <si>
    <t>Selling price/unit:</t>
  </si>
  <si>
    <t>Revenue:</t>
  </si>
  <si>
    <t>Profit(MAX):</t>
  </si>
  <si>
    <t>Avl Constraints:</t>
  </si>
  <si>
    <t>Blend total</t>
  </si>
  <si>
    <t>Blend fraction:</t>
  </si>
  <si>
    <t>Transpose of</t>
  </si>
  <si>
    <t>fraction vector</t>
  </si>
  <si>
    <t>Quadratic effects matrix</t>
  </si>
  <si>
    <t>MON linear term:</t>
  </si>
  <si>
    <t>MON quad term:</t>
  </si>
  <si>
    <t>MON net:</t>
  </si>
  <si>
    <t>MON constraint: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</si>
  <si>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</si>
  <si>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</si>
  <si>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</si>
  <si>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6         Unlimited</t>
  </si>
  <si>
    <t xml:space="preserve">         Continuous                     6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</si>
  <si>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</si>
  <si>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</si>
  <si>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55</t>
  </si>
  <si>
    <t xml:space="preserve">     Strings                            0</t>
  </si>
  <si>
    <t xml:space="preserve">     Constraints                        7         Unlimited</t>
  </si>
  <si>
    <t xml:space="preserve">   Coefficients                       166</t>
  </si>
  <si>
    <t xml:space="preserve">   Maximum coefficient value:        590  on &lt;RHS&gt;</t>
  </si>
  <si>
    <t xml:space="preserve">   Maximum coefficient in formula:   Sheet1!C13</t>
  </si>
  <si>
    <t xml:space="preserve"> MODEL TYPE:</t>
  </si>
  <si>
    <t>Nonlinear (Nonlinear Program)</t>
  </si>
  <si>
    <t xml:space="preserve"> SOLUTION STATUS:        </t>
  </si>
  <si>
    <t xml:space="preserve"> OPTIMALITY CONDITION:   </t>
  </si>
  <si>
    <t>SATISFIED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</si>
  <si>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</si>
  <si>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</si>
  <si>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</si>
  <si>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</si>
  <si>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</si>
  <si>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</si>
  <si>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</si>
  <si>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</si>
  <si>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</si>
  <si>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</si>
  <si>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</si>
  <si>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 xml:space="preserve"> ERROR / WARNING MESSAGES:</t>
  </si>
  <si>
    <t xml:space="preserve"> ***WARNING***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</si>
  <si>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</si>
  <si>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</si>
  <si>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</si>
  <si>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</si>
  <si>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</si>
  <si>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</si>
  <si>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</si>
  <si>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</si>
  <si>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</si>
  <si>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</si>
  <si>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Sheet1!B14</t>
  </si>
  <si>
    <t xml:space="preserve">   Sheet1!C14</t>
  </si>
  <si>
    <t xml:space="preserve">   Sheet1!D14</t>
  </si>
  <si>
    <t xml:space="preserve">   Sheet1!E14</t>
  </si>
  <si>
    <t xml:space="preserve">   Sheet1!F14</t>
  </si>
  <si>
    <t xml:space="preserve">   Sheet1!G14</t>
  </si>
  <si>
    <t xml:space="preserve">   Sheet1!E29</t>
  </si>
  <si>
    <t xml:space="preserve">   Sheet1!F29</t>
  </si>
  <si>
    <t xml:space="preserve">   Sheet1!F30</t>
  </si>
  <si>
    <t xml:space="preserve">   List of contributors to nonlinear cells:</t>
  </si>
  <si>
    <t xml:space="preserve">   Sheet1!B12</t>
  </si>
  <si>
    <t xml:space="preserve">   Sheet1!C12</t>
  </si>
  <si>
    <t xml:space="preserve">   Sheet1!D12</t>
  </si>
  <si>
    <t xml:space="preserve">   Sheet1!E12</t>
  </si>
  <si>
    <t xml:space="preserve">   Sheet1!F12</t>
  </si>
  <si>
    <t xml:space="preserve">   Sheet1!G12</t>
  </si>
  <si>
    <t xml:space="preserve">   Sheet1!I12</t>
  </si>
  <si>
    <t xml:space="preserve">   Sheet1!I16</t>
  </si>
  <si>
    <t xml:space="preserve">   Sheet1!I17</t>
  </si>
  <si>
    <t xml:space="preserve">   Sheet1!I18</t>
  </si>
  <si>
    <t xml:space="preserve">   Sheet1!I19</t>
  </si>
  <si>
    <t xml:space="preserve"> End of Report</t>
  </si>
  <si>
    <t xml:space="preserve"> DATE GENERATED:</t>
  </si>
  <si>
    <t xml:space="preserve">   Globals                             15         Unlimited</t>
  </si>
  <si>
    <t>GLOBALLY OPTIMAL (see messages below)</t>
  </si>
  <si>
    <t>Global</t>
  </si>
  <si>
    <t>0 Hours  0 Minutes  1 Seconds</t>
  </si>
  <si>
    <t xml:space="preserve"> NON-DEFAULT SETTINGS:</t>
  </si>
  <si>
    <t xml:space="preserve">   Global Solver Options / Strategy / Global Solver:   On</t>
  </si>
  <si>
    <t xml:space="preserve">   Snee, R. "Developing Blending Models for Gasoline and Other Mixtures",</t>
  </si>
  <si>
    <t xml:space="preserve">    Technometrics, vol. 23, no. 2, 1981, pp. 119-130.</t>
  </si>
  <si>
    <t>Data based on:</t>
  </si>
  <si>
    <t xml:space="preserve">   Sheet1!C29</t>
  </si>
  <si>
    <t xml:space="preserve">   Sheet1!D29</t>
  </si>
  <si>
    <t xml:space="preserve">   Sheet1!D30</t>
  </si>
  <si>
    <t xml:space="preserve">   Sheet1!E30</t>
  </si>
  <si>
    <t xml:space="preserve">   Sheet1!E31</t>
  </si>
  <si>
    <t xml:space="preserve">   Sheet1!F31</t>
  </si>
  <si>
    <t xml:space="preserve">   Sheet1!F32</t>
  </si>
  <si>
    <t>Input</t>
  </si>
  <si>
    <t>Decision</t>
  </si>
  <si>
    <t xml:space="preserve"> What'sBest!® 19.0.1.6 (Dec 26, 2024) - Lib.:15.0.6099.214 - 64-bit - Status Report -</t>
  </si>
  <si>
    <t xml:space="preserve"> - Linus@lindo.com - 64-bit  -</t>
  </si>
  <si>
    <t xml:space="preserve"> Extracting Data          </t>
  </si>
  <si>
    <t>0 Hours  0 Minutes  0 Seconds</t>
  </si>
  <si>
    <t xml:space="preserve"> Storing Relevant Formulas          </t>
  </si>
  <si>
    <t xml:space="preserve"> Building the Model          </t>
  </si>
  <si>
    <t xml:space="preserve"> Solving          </t>
  </si>
  <si>
    <t xml:space="preserve"> Time to Best          </t>
  </si>
  <si>
    <t>Desired MON:</t>
  </si>
  <si>
    <t xml:space="preserve">   Minimum coefficient value:        0.1  on Sheet1!B38</t>
  </si>
  <si>
    <t xml:space="preserve">   Minimum coefficient in formula:   Sheet1!B39</t>
  </si>
  <si>
    <t xml:space="preserve">   Global Solver Options / Limit / Variable Bound:   1.000000e+06</t>
  </si>
  <si>
    <t xml:space="preserve"> Keywords: Blending, Excel, Gasoline, Octane, MON, Refinery, Petroleum refining, Quadratic, What'sBest!;</t>
  </si>
  <si>
    <t xml:space="preserve">   Total Cells                        130</t>
  </si>
  <si>
    <t xml:space="preserve">     Numerics                         123</t>
  </si>
  <si>
    <t xml:space="preserve">       Constants                       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</si>
</sst>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1"/>
      <color theme="1"/>
      <name val="Calibri"/>
      <family val="2"/>
      <scheme val="minor"/>
    </font>
    <font>
      <b/>
      <sz val="11"/>
      <color theme="8" tint="-0.2499465926084170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7">
    <xf numFmtId="0" fontId="0" fillId="0" borderId="0" xfId="0"/>
    <xf numFmtId="0" fontId="2" fillId="0" borderId="0" xfId="0" applyFont="1"/>
    <xf numFmtId="165" fontId="2" fillId="0" borderId="0" xfId="0" applyNumberFormat="1" applyFont="1" applyAlignment="1">
      <alignment horizontal="left"/>
    </xf>
    <xf numFmtId="166" fontId="2" fillId="0" borderId="0" xfId="0" applyNumberFormat="1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4" fillId="2" borderId="1" xfId="1" applyFont="1"/>
    <xf numFmtId="0" fontId="5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4" fillId="2" borderId="1" xfId="1" applyFont="1" applyAlignment="1">
      <alignment horizontal="right"/>
    </xf>
    <xf numFmtId="0" fontId="7" fillId="0" borderId="0" xfId="2" applyFont="1">
      <protection locked="0"/>
    </xf>
    <xf numFmtId="0" fontId="4" fillId="0" borderId="0" xfId="0" applyFont="1" applyAlignment="1" applyProtection="1">
      <alignment horizontal="center"/>
      <protection locked="0"/>
    </xf>
    <xf numFmtId="168" fontId="4" fillId="0" borderId="0" xfId="0" applyNumberFormat="1" applyFont="1"/>
    <xf numFmtId="0" fontId="8" fillId="0" borderId="0" xfId="0" applyFont="1"/>
  </cellXfs>
  <cellStyles count="4">
    <cellStyle name="Adjustable" xfId="2" xr:uid="{4D0016FB-8D79-4641-A333-5E14457044FC}"/>
    <cellStyle name="Best" xfId="3" xr:uid="{0EA8D309-B5D2-4BAE-BBC0-A17541394024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Program%20Files\Microsoft%20Office\root\Office16\Library\LindoWB\wba.xlam" TargetMode="External"/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EB814-E4FD-4A39-9A01-F6A8BA27B9A6}">
  <dimension ref="A1:D93"/>
  <sheetViews>
    <sheetView showGridLines="0" workbookViewId="0"/>
  </sheetViews>
  <sheetFormatPr defaultRowHeight="15" x14ac:dyDescent="0.25"/>
  <cols>
    <col min="1" max="6" width="30.7109375" customWidth="1"/>
  </cols>
  <sheetData>
    <row r="1" spans="1:4" x14ac:dyDescent="0.25">
      <c r="A1" s="1" t="s">
        <v>110</v>
      </c>
      <c r="B1" s="1"/>
      <c r="C1" s="1"/>
      <c r="D1" s="1"/>
    </row>
    <row r="2" spans="1:4" x14ac:dyDescent="0.25">
      <c r="A2" s="1" t="s">
        <v>111</v>
      </c>
      <c r="B2" s="1"/>
      <c r="C2" s="1"/>
      <c r="D2" s="1"/>
    </row>
    <row r="3" spans="1:4" x14ac:dyDescent="0.25">
      <c r="A3" s="1"/>
      <c r="B3" s="1"/>
      <c r="C3" s="1"/>
      <c r="D3" s="1"/>
    </row>
    <row r="4" spans="1:4" x14ac:dyDescent="0.25">
      <c r="A4" s="1" t="s">
        <v>91</v>
      </c>
      <c r="B4" s="2">
        <v>45678.447557870371</v>
      </c>
      <c r="C4" s="3">
        <v>45678.447557870371</v>
      </c>
      <c r="D4" s="1"/>
    </row>
    <row r="5" spans="1:4" x14ac:dyDescent="0.25">
      <c r="A5" s="1"/>
      <c r="B5" s="1"/>
      <c r="C5" s="1"/>
      <c r="D5" s="1"/>
    </row>
    <row r="6" spans="1:4" x14ac:dyDescent="0.25">
      <c r="A6" s="1"/>
      <c r="B6" s="1"/>
      <c r="C6" s="1"/>
      <c r="D6" s="1"/>
    </row>
    <row r="7" spans="1:4" x14ac:dyDescent="0.25">
      <c r="A7" s="1" t="s">
        <v>28</v>
      </c>
      <c r="B7" s="1"/>
      <c r="C7" s="1"/>
      <c r="D7" s="1"/>
    </row>
    <row r="8" spans="1:4" x14ac:dyDescent="0.25">
      <c r="A8" s="1"/>
      <c r="B8" s="1"/>
      <c r="C8" s="1"/>
      <c r="D8" s="1"/>
    </row>
    <row r="9" spans="1:4" x14ac:dyDescent="0.25">
      <c r="A9" s="1" t="s">
        <v>29</v>
      </c>
      <c r="B9" s="1"/>
      <c r="C9" s="1"/>
      <c r="D9" s="1"/>
    </row>
    <row r="10" spans="1:4" x14ac:dyDescent="0.25">
      <c r="A10" s="1" t="s">
        <v>30</v>
      </c>
      <c r="B10" s="1"/>
      <c r="C10" s="1"/>
      <c r="D10" s="1"/>
    </row>
    <row r="11" spans="1:4" x14ac:dyDescent="0.25">
      <c r="A11" s="1" t="s">
        <v>123</v>
      </c>
      <c r="B11" s="1"/>
      <c r="C11" s="1"/>
      <c r="D11" s="1"/>
    </row>
    <row r="12" spans="1:4" x14ac:dyDescent="0.25">
      <c r="A12" s="1" t="s">
        <v>124</v>
      </c>
      <c r="B12" s="1"/>
      <c r="C12" s="1"/>
      <c r="D12" s="1"/>
    </row>
    <row r="13" spans="1:4" x14ac:dyDescent="0.25">
      <c r="A13" s="1" t="s">
        <v>31</v>
      </c>
      <c r="B13" s="1"/>
      <c r="C13" s="1"/>
      <c r="D13" s="1"/>
    </row>
    <row r="14" spans="1:4" x14ac:dyDescent="0.25">
      <c r="A14" s="1" t="s">
        <v>32</v>
      </c>
      <c r="B14" s="1"/>
      <c r="C14" s="1"/>
      <c r="D14" s="1"/>
    </row>
    <row r="15" spans="1:4" x14ac:dyDescent="0.25">
      <c r="A15" s="1" t="s">
        <v>33</v>
      </c>
      <c r="B15" s="1"/>
      <c r="C15" s="1"/>
      <c r="D15" s="1"/>
    </row>
    <row r="16" spans="1:4" x14ac:dyDescent="0.25">
      <c r="A16" s="1" t="s">
        <v>34</v>
      </c>
      <c r="B16" s="1"/>
      <c r="C16" s="1"/>
      <c r="D16" s="1"/>
    </row>
    <row r="17" spans="1:4" x14ac:dyDescent="0.25">
      <c r="A17" s="1" t="s">
        <v>125</v>
      </c>
      <c r="B17" s="1"/>
      <c r="C17" s="1"/>
      <c r="D17" s="1"/>
    </row>
    <row r="18" spans="1:4" x14ac:dyDescent="0.25">
      <c r="A18" s="1" t="s">
        <v>35</v>
      </c>
      <c r="B18" s="1"/>
      <c r="C18" s="1"/>
      <c r="D18" s="1"/>
    </row>
    <row r="19" spans="1:4" x14ac:dyDescent="0.25">
      <c r="A19" s="1" t="s">
        <v>36</v>
      </c>
      <c r="B19" s="1"/>
      <c r="C19" s="1"/>
      <c r="D19" s="1"/>
    </row>
    <row r="20" spans="1:4" x14ac:dyDescent="0.25">
      <c r="A20" s="1" t="s">
        <v>37</v>
      </c>
      <c r="B20" s="1"/>
      <c r="C20" s="1"/>
      <c r="D20" s="1"/>
    </row>
    <row r="21" spans="1:4" x14ac:dyDescent="0.25">
      <c r="A21" s="1" t="s">
        <v>92</v>
      </c>
      <c r="B21" s="1"/>
      <c r="C21" s="1"/>
      <c r="D21" s="1"/>
    </row>
    <row r="22" spans="1:4" x14ac:dyDescent="0.25">
      <c r="A22" s="1" t="s">
        <v>38</v>
      </c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 t="s">
        <v>119</v>
      </c>
      <c r="B24" s="1"/>
      <c r="C24" s="1"/>
      <c r="D24" s="1"/>
    </row>
    <row r="25" spans="1:4" x14ac:dyDescent="0.25">
      <c r="A25" s="1" t="s">
        <v>120</v>
      </c>
      <c r="B25" s="1"/>
      <c r="C25" s="1"/>
      <c r="D25" s="1"/>
    </row>
    <row r="26" spans="1:4" x14ac:dyDescent="0.25">
      <c r="A26" s="1" t="s">
        <v>39</v>
      </c>
      <c r="B26" s="1"/>
      <c r="C26" s="1"/>
      <c r="D26" s="1"/>
    </row>
    <row r="27" spans="1:4" x14ac:dyDescent="0.25">
      <c r="A27" s="1" t="s">
        <v>40</v>
      </c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 t="s">
        <v>41</v>
      </c>
      <c r="B29" s="1" t="s">
        <v>42</v>
      </c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 t="s">
        <v>43</v>
      </c>
      <c r="B31" s="4" t="s">
        <v>93</v>
      </c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 t="s">
        <v>44</v>
      </c>
      <c r="B33" s="5" t="s">
        <v>45</v>
      </c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 t="s">
        <v>46</v>
      </c>
      <c r="B35" s="6">
        <v>27189.395282050002</v>
      </c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 t="s">
        <v>47</v>
      </c>
      <c r="B37" s="6">
        <v>27189.395282050002</v>
      </c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 t="s">
        <v>48</v>
      </c>
      <c r="B39" s="6">
        <v>9.9999999999999995E-7</v>
      </c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 t="s">
        <v>49</v>
      </c>
      <c r="B41" s="6">
        <v>6.1778230708852998E-6</v>
      </c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 t="s">
        <v>50</v>
      </c>
      <c r="B43" s="1" t="s">
        <v>51</v>
      </c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 t="s">
        <v>52</v>
      </c>
      <c r="B45" s="1" t="s">
        <v>94</v>
      </c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 t="s">
        <v>53</v>
      </c>
      <c r="B47" s="6">
        <v>12585</v>
      </c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 t="s">
        <v>54</v>
      </c>
      <c r="B49" s="6">
        <v>131</v>
      </c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 t="s">
        <v>55</v>
      </c>
      <c r="B51" s="6">
        <v>0</v>
      </c>
      <c r="C51" s="1"/>
      <c r="D51" s="1"/>
    </row>
    <row r="52" spans="1:4" x14ac:dyDescent="0.25">
      <c r="A52" s="1"/>
      <c r="B52" s="1"/>
      <c r="C52" s="1"/>
      <c r="D52" s="1"/>
    </row>
    <row r="53" spans="1:4" x14ac:dyDescent="0.25">
      <c r="A53" s="1" t="s">
        <v>56</v>
      </c>
      <c r="B53" s="1" t="s">
        <v>95</v>
      </c>
      <c r="C53" s="1"/>
      <c r="D53" s="1"/>
    </row>
    <row r="54" spans="1:4" x14ac:dyDescent="0.25">
      <c r="A54" s="1" t="s">
        <v>112</v>
      </c>
      <c r="B54" s="1" t="s">
        <v>113</v>
      </c>
      <c r="C54" s="1"/>
      <c r="D54" s="1"/>
    </row>
    <row r="55" spans="1:4" x14ac:dyDescent="0.25">
      <c r="A55" s="1" t="s">
        <v>114</v>
      </c>
      <c r="B55" s="1" t="s">
        <v>113</v>
      </c>
      <c r="C55" s="1"/>
      <c r="D55" s="1"/>
    </row>
    <row r="56" spans="1:4" x14ac:dyDescent="0.25">
      <c r="A56" s="1" t="s">
        <v>115</v>
      </c>
      <c r="B56" s="1" t="s">
        <v>113</v>
      </c>
      <c r="C56" s="1"/>
      <c r="D56" s="1"/>
    </row>
    <row r="57" spans="1:4" x14ac:dyDescent="0.25">
      <c r="A57" s="1" t="s">
        <v>116</v>
      </c>
      <c r="B57" s="1" t="s">
        <v>95</v>
      </c>
      <c r="C57" s="1"/>
      <c r="D57" s="1"/>
    </row>
    <row r="58" spans="1:4" x14ac:dyDescent="0.25">
      <c r="A58" s="1" t="s">
        <v>117</v>
      </c>
      <c r="B58" s="1" t="s">
        <v>113</v>
      </c>
      <c r="C58" s="1"/>
      <c r="D58" s="1"/>
    </row>
    <row r="59" spans="1:4" x14ac:dyDescent="0.25">
      <c r="A59" s="1"/>
      <c r="B59" s="1"/>
      <c r="C59" s="1"/>
      <c r="D59" s="1"/>
    </row>
    <row r="60" spans="1:4" x14ac:dyDescent="0.25">
      <c r="A60" s="1" t="s">
        <v>96</v>
      </c>
      <c r="B60" s="1"/>
      <c r="C60" s="1"/>
      <c r="D60" s="1"/>
    </row>
    <row r="61" spans="1:4" x14ac:dyDescent="0.25">
      <c r="A61" s="1"/>
      <c r="B61" s="1"/>
      <c r="C61" s="1"/>
      <c r="D61" s="1"/>
    </row>
    <row r="62" spans="1:4" x14ac:dyDescent="0.25">
      <c r="A62" s="1" t="s">
        <v>97</v>
      </c>
      <c r="B62" s="1"/>
      <c r="C62" s="1"/>
      <c r="D62" s="1"/>
    </row>
    <row r="63" spans="1:4" x14ac:dyDescent="0.25">
      <c r="A63" s="1" t="s">
        <v>121</v>
      </c>
      <c r="B63" s="1"/>
      <c r="C63" s="1"/>
      <c r="D63" s="1"/>
    </row>
    <row r="64" spans="1:4" x14ac:dyDescent="0.25">
      <c r="A64" s="1"/>
      <c r="B64" s="1"/>
      <c r="C64" s="1"/>
      <c r="D64" s="1"/>
    </row>
    <row r="65" spans="1:4" x14ac:dyDescent="0.25">
      <c r="A65" s="1" t="s">
        <v>57</v>
      </c>
      <c r="B65" s="1"/>
      <c r="C65" s="1"/>
      <c r="D65" s="1"/>
    </row>
    <row r="66" spans="1:4" x14ac:dyDescent="0.25">
      <c r="A66" s="1"/>
      <c r="B66" s="1"/>
      <c r="C66" s="1"/>
      <c r="D66" s="1"/>
    </row>
    <row r="67" spans="1:4" x14ac:dyDescent="0.25">
      <c r="A67" s="1" t="s">
        <v>58</v>
      </c>
      <c r="B67" s="1"/>
      <c r="C67" s="1"/>
      <c r="D67" s="1"/>
    </row>
    <row r="68" spans="1:4" x14ac:dyDescent="0.25">
      <c r="A68" s="1" t="s">
        <v>59</v>
      </c>
      <c r="B68" s="1"/>
      <c r="C68" s="1"/>
      <c r="D68" s="1"/>
    </row>
    <row r="69" spans="1:4" x14ac:dyDescent="0.25">
      <c r="A69" s="1" t="s">
        <v>60</v>
      </c>
      <c r="B69" s="1"/>
      <c r="C69" s="1"/>
      <c r="D69" s="1"/>
    </row>
    <row r="70" spans="1:4" x14ac:dyDescent="0.25">
      <c r="A70" s="1" t="s">
        <v>61</v>
      </c>
      <c r="B70" s="1"/>
      <c r="C70" s="1"/>
      <c r="D70" s="1"/>
    </row>
    <row r="71" spans="1:4" x14ac:dyDescent="0.25">
      <c r="A71" s="1" t="s">
        <v>62</v>
      </c>
      <c r="B71" s="1"/>
      <c r="C71" s="1"/>
      <c r="D71" s="1"/>
    </row>
    <row r="72" spans="1:4" x14ac:dyDescent="0.25">
      <c r="A72" s="1" t="s">
        <v>63</v>
      </c>
      <c r="B72" s="1"/>
      <c r="C72" s="1"/>
      <c r="D72" s="1"/>
    </row>
    <row r="73" spans="1:4" x14ac:dyDescent="0.25">
      <c r="A73" s="1" t="s">
        <v>64</v>
      </c>
      <c r="B73" s="1"/>
      <c r="C73" s="1"/>
      <c r="D73" s="1"/>
    </row>
    <row r="74" spans="1:4" x14ac:dyDescent="0.25">
      <c r="A74" s="1" t="s">
        <v>65</v>
      </c>
      <c r="B74" s="1"/>
      <c r="C74" s="1"/>
      <c r="D74" s="1"/>
    </row>
    <row r="75" spans="1:4" x14ac:dyDescent="0.25">
      <c r="A75" s="1" t="s">
        <v>66</v>
      </c>
      <c r="B75" s="1"/>
      <c r="C75" s="1"/>
      <c r="D75" s="1"/>
    </row>
    <row r="76" spans="1:4" x14ac:dyDescent="0.25">
      <c r="A76" s="1"/>
      <c r="B76" s="1"/>
      <c r="C76" s="1"/>
      <c r="D76" s="1"/>
    </row>
    <row r="77" spans="1:4" x14ac:dyDescent="0.25">
      <c r="A77" s="1" t="s">
        <v>67</v>
      </c>
      <c r="B77" s="1"/>
      <c r="C77" s="1"/>
      <c r="D77" s="1"/>
    </row>
    <row r="78" spans="1:4" x14ac:dyDescent="0.25">
      <c r="A78" s="1"/>
      <c r="B78" s="1"/>
      <c r="C78" s="1"/>
      <c r="D78" s="1"/>
    </row>
    <row r="79" spans="1:4" x14ac:dyDescent="0.25">
      <c r="A79" s="1" t="s">
        <v>58</v>
      </c>
      <c r="B79" s="1"/>
      <c r="C79" s="1"/>
      <c r="D79" s="1"/>
    </row>
    <row r="80" spans="1:4" x14ac:dyDescent="0.25">
      <c r="A80" s="1" t="s">
        <v>68</v>
      </c>
      <c r="B80" s="1"/>
      <c r="C80" s="1"/>
      <c r="D80" s="1"/>
    </row>
    <row r="81" spans="1:4" x14ac:dyDescent="0.25">
      <c r="A81" s="1" t="s">
        <v>69</v>
      </c>
      <c r="B81" s="1" t="s">
        <v>70</v>
      </c>
      <c r="C81" s="1" t="s">
        <v>71</v>
      </c>
      <c r="D81" s="1" t="s">
        <v>72</v>
      </c>
    </row>
    <row r="82" spans="1:4" x14ac:dyDescent="0.25">
      <c r="A82" s="1" t="s">
        <v>73</v>
      </c>
      <c r="B82" s="1" t="s">
        <v>74</v>
      </c>
      <c r="C82" s="1" t="s">
        <v>101</v>
      </c>
      <c r="D82" s="1" t="s">
        <v>102</v>
      </c>
    </row>
    <row r="83" spans="1:4" x14ac:dyDescent="0.25">
      <c r="A83" s="1" t="s">
        <v>75</v>
      </c>
      <c r="B83" s="1" t="s">
        <v>76</v>
      </c>
      <c r="C83" s="1" t="s">
        <v>103</v>
      </c>
      <c r="D83" s="1" t="s">
        <v>104</v>
      </c>
    </row>
    <row r="84" spans="1:4" x14ac:dyDescent="0.25">
      <c r="A84" s="1" t="s">
        <v>77</v>
      </c>
      <c r="B84" s="1" t="s">
        <v>105</v>
      </c>
      <c r="C84" s="1" t="s">
        <v>106</v>
      </c>
      <c r="D84" s="1" t="s">
        <v>107</v>
      </c>
    </row>
    <row r="85" spans="1:4" x14ac:dyDescent="0.25">
      <c r="A85" s="1"/>
      <c r="B85" s="1"/>
      <c r="C85" s="1"/>
      <c r="D85" s="1"/>
    </row>
    <row r="86" spans="1:4" x14ac:dyDescent="0.25">
      <c r="A86" s="1" t="s">
        <v>58</v>
      </c>
      <c r="B86" s="1"/>
      <c r="C86" s="1"/>
      <c r="D86" s="1"/>
    </row>
    <row r="87" spans="1:4" x14ac:dyDescent="0.25">
      <c r="A87" s="1" t="s">
        <v>78</v>
      </c>
      <c r="B87" s="1"/>
      <c r="C87" s="1"/>
      <c r="D87" s="1"/>
    </row>
    <row r="88" spans="1:4" x14ac:dyDescent="0.25">
      <c r="A88" s="1" t="s">
        <v>79</v>
      </c>
      <c r="B88" s="1" t="s">
        <v>80</v>
      </c>
      <c r="C88" s="1" t="s">
        <v>81</v>
      </c>
      <c r="D88" s="1" t="s">
        <v>82</v>
      </c>
    </row>
    <row r="89" spans="1:4" x14ac:dyDescent="0.25">
      <c r="A89" s="1" t="s">
        <v>83</v>
      </c>
      <c r="B89" s="1" t="s">
        <v>84</v>
      </c>
      <c r="C89" s="1" t="s">
        <v>85</v>
      </c>
      <c r="D89" s="1" t="s">
        <v>70</v>
      </c>
    </row>
    <row r="90" spans="1:4" x14ac:dyDescent="0.25">
      <c r="A90" s="1" t="s">
        <v>71</v>
      </c>
      <c r="B90" s="1" t="s">
        <v>72</v>
      </c>
      <c r="C90" s="1" t="s">
        <v>73</v>
      </c>
      <c r="D90" s="1" t="s">
        <v>86</v>
      </c>
    </row>
    <row r="91" spans="1:4" x14ac:dyDescent="0.25">
      <c r="A91" s="1" t="s">
        <v>87</v>
      </c>
      <c r="B91" s="1" t="s">
        <v>88</v>
      </c>
      <c r="C91" s="1" t="s">
        <v>89</v>
      </c>
      <c r="D91" s="1"/>
    </row>
    <row r="92" spans="1:4" x14ac:dyDescent="0.25">
      <c r="A92" s="1"/>
      <c r="B92" s="1"/>
      <c r="C92" s="1"/>
      <c r="D92" s="1"/>
    </row>
    <row r="93" spans="1:4" x14ac:dyDescent="0.25">
      <c r="A93" s="1" t="s">
        <v>90</v>
      </c>
      <c r="B93" s="1"/>
      <c r="C93" s="1"/>
      <c r="D9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A5F62-8BAB-43F2-AA5E-54FAF3856C81}">
  <dimension ref="A1:I39"/>
  <sheetViews>
    <sheetView tabSelected="1" zoomScale="120" zoomScaleNormal="120" workbookViewId="0">
      <selection activeCell="B19" sqref="B19"/>
    </sheetView>
  </sheetViews>
  <sheetFormatPr defaultRowHeight="15" x14ac:dyDescent="0.25"/>
  <cols>
    <col min="1" max="1" width="17" customWidth="1"/>
    <col min="2" max="2" width="10" customWidth="1"/>
    <col min="8" max="8" width="4.85546875" customWidth="1"/>
  </cols>
  <sheetData>
    <row r="1" spans="1:9" ht="18.75" x14ac:dyDescent="0.3">
      <c r="A1" s="16" t="s">
        <v>1</v>
      </c>
      <c r="I1" s="7" t="s">
        <v>108</v>
      </c>
    </row>
    <row r="2" spans="1:9" ht="18.75" x14ac:dyDescent="0.3">
      <c r="A2" s="16" t="s">
        <v>0</v>
      </c>
      <c r="I2" s="8" t="s">
        <v>109</v>
      </c>
    </row>
    <row r="3" spans="1:9" x14ac:dyDescent="0.25">
      <c r="A3" t="s">
        <v>122</v>
      </c>
    </row>
    <row r="5" spans="1:9" x14ac:dyDescent="0.25">
      <c r="A5" s="9"/>
      <c r="B5" s="10" t="s">
        <v>118</v>
      </c>
      <c r="C5" s="7">
        <v>90</v>
      </c>
      <c r="D5" s="9"/>
      <c r="E5" s="9"/>
      <c r="F5" s="9"/>
      <c r="G5" s="9"/>
      <c r="H5" s="9"/>
      <c r="I5" s="9"/>
    </row>
    <row r="6" spans="1:9" x14ac:dyDescent="0.25">
      <c r="A6" s="9"/>
      <c r="B6" s="10" t="s">
        <v>15</v>
      </c>
      <c r="C6" s="7">
        <v>140</v>
      </c>
      <c r="D6" s="9"/>
      <c r="E6" s="9"/>
      <c r="F6" s="9"/>
      <c r="G6" s="9"/>
      <c r="H6" s="9"/>
      <c r="I6" s="9"/>
    </row>
    <row r="7" spans="1:9" x14ac:dyDescent="0.25">
      <c r="A7" s="9"/>
      <c r="B7" s="9"/>
      <c r="C7" s="11" t="s">
        <v>12</v>
      </c>
      <c r="D7" s="9"/>
      <c r="E7" s="9"/>
      <c r="F7" s="9"/>
      <c r="G7" s="9"/>
      <c r="H7" s="9"/>
      <c r="I7" s="9"/>
    </row>
    <row r="8" spans="1:9" x14ac:dyDescent="0.25">
      <c r="A8" s="9"/>
      <c r="B8" s="12" t="s">
        <v>2</v>
      </c>
      <c r="C8" s="12" t="s">
        <v>3</v>
      </c>
      <c r="D8" s="12" t="s">
        <v>4</v>
      </c>
      <c r="E8" s="12" t="s">
        <v>5</v>
      </c>
      <c r="F8" s="12" t="s">
        <v>6</v>
      </c>
      <c r="G8" s="12" t="s">
        <v>7</v>
      </c>
      <c r="H8" s="9"/>
      <c r="I8" s="9"/>
    </row>
    <row r="9" spans="1:9" x14ac:dyDescent="0.25">
      <c r="A9" s="10" t="s">
        <v>8</v>
      </c>
      <c r="B9" s="7">
        <v>105</v>
      </c>
      <c r="C9" s="7">
        <v>87</v>
      </c>
      <c r="D9" s="7">
        <v>98</v>
      </c>
      <c r="E9" s="7">
        <v>90</v>
      </c>
      <c r="F9" s="7">
        <v>101</v>
      </c>
      <c r="G9" s="7">
        <v>117</v>
      </c>
      <c r="H9" s="9"/>
      <c r="I9" s="9"/>
    </row>
    <row r="10" spans="1:9" x14ac:dyDescent="0.25">
      <c r="A10" s="10" t="s">
        <v>9</v>
      </c>
      <c r="B10" s="7">
        <v>70</v>
      </c>
      <c r="C10" s="7">
        <v>590</v>
      </c>
      <c r="D10" s="7">
        <v>110</v>
      </c>
      <c r="E10" s="7">
        <v>150</v>
      </c>
      <c r="F10" s="7">
        <v>160</v>
      </c>
      <c r="G10" s="7">
        <v>80</v>
      </c>
      <c r="H10" s="9"/>
      <c r="I10" s="9"/>
    </row>
    <row r="11" spans="1:9" x14ac:dyDescent="0.25">
      <c r="A11" s="10" t="s">
        <v>10</v>
      </c>
      <c r="B11" s="7">
        <v>105.4</v>
      </c>
      <c r="C11" s="7">
        <v>81.599999999999994</v>
      </c>
      <c r="D11" s="7">
        <v>91.4</v>
      </c>
      <c r="E11" s="7">
        <v>83.5</v>
      </c>
      <c r="F11" s="7">
        <v>88</v>
      </c>
      <c r="G11" s="7">
        <v>101.6</v>
      </c>
      <c r="H11" s="9"/>
      <c r="I11" s="9" t="s">
        <v>19</v>
      </c>
    </row>
    <row r="12" spans="1:9" x14ac:dyDescent="0.25">
      <c r="A12" s="10" t="s">
        <v>13</v>
      </c>
      <c r="B12" s="13">
        <v>70.000000000000028</v>
      </c>
      <c r="C12" s="13">
        <v>227.15840724249745</v>
      </c>
      <c r="D12" s="13">
        <v>110.00000000000004</v>
      </c>
      <c r="E12" s="13">
        <v>0</v>
      </c>
      <c r="F12" s="13">
        <v>160.00000000000006</v>
      </c>
      <c r="G12" s="13">
        <v>80.000000000000028</v>
      </c>
      <c r="H12" s="9"/>
      <c r="I12" s="9">
        <f>SUM(B12:G12)</f>
        <v>647.15840724249756</v>
      </c>
    </row>
    <row r="13" spans="1:9" x14ac:dyDescent="0.25">
      <c r="A13" s="10" t="s">
        <v>18</v>
      </c>
      <c r="B13" s="14" t="str">
        <f>[1]!WB(B12,"&lt;=",B10)</f>
        <v>=&lt;=</v>
      </c>
      <c r="C13" s="14" t="str">
        <f>[1]!WB(C12,"&lt;=",C10)</f>
        <v>&lt;=</v>
      </c>
      <c r="D13" s="14" t="str">
        <f>[1]!WB(D12,"&lt;=",D10)</f>
        <v>=&lt;=</v>
      </c>
      <c r="E13" s="14" t="str">
        <f>[1]!WB(E12,"&lt;=",E10)</f>
        <v>&lt;=</v>
      </c>
      <c r="F13" s="14" t="str">
        <f>[1]!WB(F12,"&lt;=",F10)</f>
        <v>=&lt;=</v>
      </c>
      <c r="G13" s="14" t="str">
        <f>[1]!WB(G12,"&lt;=",G10)</f>
        <v>=&lt;=</v>
      </c>
      <c r="H13" s="9"/>
      <c r="I13" s="9"/>
    </row>
    <row r="14" spans="1:9" x14ac:dyDescent="0.25">
      <c r="A14" s="10" t="s">
        <v>20</v>
      </c>
      <c r="B14" s="14">
        <f t="shared" ref="B14:G14" si="0">B12/($I12+0.00000001)</f>
        <v>0.10816517133291075</v>
      </c>
      <c r="C14" s="14">
        <f t="shared" si="0"/>
        <v>0.35100897198708342</v>
      </c>
      <c r="D14" s="14">
        <f t="shared" si="0"/>
        <v>0.1699738406660026</v>
      </c>
      <c r="E14" s="14">
        <f t="shared" si="0"/>
        <v>0</v>
      </c>
      <c r="F14" s="14">
        <f t="shared" si="0"/>
        <v>0.2472346773323674</v>
      </c>
      <c r="G14" s="14">
        <f t="shared" si="0"/>
        <v>0.1236173386661837</v>
      </c>
      <c r="H14" s="9"/>
      <c r="I14" s="9" t="s">
        <v>21</v>
      </c>
    </row>
    <row r="15" spans="1:9" x14ac:dyDescent="0.25">
      <c r="A15" s="9"/>
      <c r="B15" s="9"/>
      <c r="C15" s="11" t="s">
        <v>11</v>
      </c>
      <c r="D15" s="9"/>
      <c r="E15" s="9"/>
      <c r="F15" s="9"/>
      <c r="G15" s="9"/>
      <c r="H15" s="9"/>
      <c r="I15" s="11" t="s">
        <v>22</v>
      </c>
    </row>
    <row r="16" spans="1:9" x14ac:dyDescent="0.25">
      <c r="A16" s="10" t="str">
        <f>B8</f>
        <v>ALKY</v>
      </c>
      <c r="B16" s="7">
        <v>0</v>
      </c>
      <c r="C16" s="7">
        <v>-7.3</v>
      </c>
      <c r="D16" s="7">
        <v>-2.5</v>
      </c>
      <c r="E16" s="7">
        <v>-17</v>
      </c>
      <c r="F16" s="7">
        <v>-7.2</v>
      </c>
      <c r="G16" s="7">
        <v>0</v>
      </c>
      <c r="H16" s="9"/>
      <c r="I16" s="9">
        <f>B14</f>
        <v>0.10816517133291075</v>
      </c>
    </row>
    <row r="17" spans="1:9" x14ac:dyDescent="0.25">
      <c r="A17" s="10" t="str">
        <f>C8</f>
        <v>LSTR</v>
      </c>
      <c r="B17" s="7">
        <v>0</v>
      </c>
      <c r="C17" s="7">
        <v>0</v>
      </c>
      <c r="D17" s="7">
        <v>-0.4</v>
      </c>
      <c r="E17" s="7">
        <v>1.6</v>
      </c>
      <c r="F17" s="7">
        <v>6.8</v>
      </c>
      <c r="G17" s="7">
        <v>0</v>
      </c>
      <c r="H17" s="9"/>
      <c r="I17" s="9">
        <f>C14</f>
        <v>0.35100897198708342</v>
      </c>
    </row>
    <row r="18" spans="1:9" x14ac:dyDescent="0.25">
      <c r="A18" s="10" t="str">
        <f>D8</f>
        <v>RFRM</v>
      </c>
      <c r="B18" s="7">
        <v>0</v>
      </c>
      <c r="C18" s="7">
        <v>0</v>
      </c>
      <c r="D18" s="7">
        <v>0</v>
      </c>
      <c r="E18" s="7">
        <v>-3.8</v>
      </c>
      <c r="F18" s="7">
        <v>1.3</v>
      </c>
      <c r="G18" s="7">
        <v>0</v>
      </c>
      <c r="H18" s="9"/>
      <c r="I18" s="9">
        <f>D14</f>
        <v>0.1699738406660026</v>
      </c>
    </row>
    <row r="19" spans="1:9" x14ac:dyDescent="0.25">
      <c r="A19" s="10" t="str">
        <f>E8</f>
        <v>HCAT</v>
      </c>
      <c r="B19" s="7">
        <v>0</v>
      </c>
      <c r="C19" s="7">
        <v>0</v>
      </c>
      <c r="D19" s="7">
        <v>0</v>
      </c>
      <c r="E19" s="7">
        <v>0</v>
      </c>
      <c r="F19" s="7">
        <v>0.5</v>
      </c>
      <c r="G19" s="7">
        <v>0</v>
      </c>
      <c r="H19" s="9"/>
      <c r="I19" s="9">
        <f>E14</f>
        <v>0</v>
      </c>
    </row>
    <row r="20" spans="1:9" x14ac:dyDescent="0.25">
      <c r="A20" s="10" t="str">
        <f>F8</f>
        <v>LCAT</v>
      </c>
      <c r="B20" s="7">
        <v>0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9"/>
      <c r="I20" s="9">
        <f>F14</f>
        <v>0.2472346773323674</v>
      </c>
    </row>
    <row r="21" spans="1:9" x14ac:dyDescent="0.25">
      <c r="A21" s="10" t="str">
        <f>G8</f>
        <v>BUTN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9"/>
      <c r="I21" s="9">
        <f>G14</f>
        <v>0.1236173386661837</v>
      </c>
    </row>
    <row r="22" spans="1:9" x14ac:dyDescent="0.25">
      <c r="A22" s="9" t="s">
        <v>100</v>
      </c>
      <c r="B22" s="9"/>
      <c r="C22" s="9"/>
      <c r="D22" s="9"/>
      <c r="E22" s="9"/>
      <c r="F22" s="9"/>
      <c r="G22" s="9"/>
      <c r="H22" s="9"/>
      <c r="I22" s="9"/>
    </row>
    <row r="23" spans="1:9" x14ac:dyDescent="0.25">
      <c r="A23" s="9" t="s">
        <v>98</v>
      </c>
      <c r="B23" s="9"/>
      <c r="C23" s="9"/>
      <c r="D23" s="9"/>
      <c r="E23" s="9"/>
      <c r="F23" s="9"/>
      <c r="G23" s="9"/>
      <c r="H23" s="9"/>
      <c r="I23" s="9"/>
    </row>
    <row r="24" spans="1:9" x14ac:dyDescent="0.25">
      <c r="A24" s="9" t="s">
        <v>99</v>
      </c>
      <c r="B24" s="9"/>
      <c r="C24" s="9"/>
      <c r="D24" s="9"/>
      <c r="E24" s="9"/>
      <c r="F24" s="9"/>
      <c r="G24" s="9"/>
      <c r="H24" s="9"/>
      <c r="I24" s="9"/>
    </row>
    <row r="25" spans="1:9" x14ac:dyDescent="0.25">
      <c r="A25" s="9" t="s">
        <v>14</v>
      </c>
      <c r="B25" s="9">
        <f>SUMPRODUCT(B9:G9,B12:G12)</f>
        <v>63412.781430097297</v>
      </c>
      <c r="C25" s="9"/>
      <c r="D25" s="9"/>
      <c r="E25" s="9"/>
      <c r="F25" s="9"/>
      <c r="G25" s="9"/>
      <c r="H25" s="9"/>
      <c r="I25" s="9"/>
    </row>
    <row r="26" spans="1:9" x14ac:dyDescent="0.25">
      <c r="A26" s="9" t="s">
        <v>16</v>
      </c>
      <c r="B26" s="9">
        <f>C6*I12</f>
        <v>90602.177013949666</v>
      </c>
      <c r="C26" s="9"/>
      <c r="D26" s="9"/>
      <c r="E26" s="9"/>
      <c r="F26" s="9"/>
      <c r="G26" s="9"/>
      <c r="H26" s="9"/>
      <c r="I26" s="9"/>
    </row>
    <row r="27" spans="1:9" x14ac:dyDescent="0.25">
      <c r="A27" s="9" t="s">
        <v>17</v>
      </c>
      <c r="B27" s="9">
        <f>B26-B25</f>
        <v>27189.395583852369</v>
      </c>
      <c r="C27" s="9"/>
      <c r="D27" s="9"/>
      <c r="E27" s="9"/>
      <c r="F27" s="9"/>
      <c r="G27" s="9"/>
      <c r="H27" s="9"/>
      <c r="I27" s="9"/>
    </row>
    <row r="28" spans="1:9" x14ac:dyDescent="0.25">
      <c r="A28" s="9"/>
      <c r="B28" s="9"/>
      <c r="C28" s="11" t="s">
        <v>23</v>
      </c>
      <c r="D28" s="9"/>
      <c r="E28" s="9"/>
      <c r="F28" s="9"/>
      <c r="G28" s="9"/>
      <c r="H28" s="9"/>
      <c r="I28" s="9"/>
    </row>
    <row r="29" spans="1:9" x14ac:dyDescent="0.25">
      <c r="A29" s="9"/>
      <c r="B29" s="9">
        <f t="shared" ref="B29:G29" si="1">B$14*B16*$I16</f>
        <v>0</v>
      </c>
      <c r="C29" s="9">
        <f t="shared" si="1"/>
        <v>-0.2771587028389137</v>
      </c>
      <c r="D29" s="9">
        <f t="shared" si="1"/>
        <v>-4.596312399437761E-2</v>
      </c>
      <c r="E29" s="9">
        <f t="shared" si="1"/>
        <v>0</v>
      </c>
      <c r="F29" s="9">
        <f t="shared" si="1"/>
        <v>-0.19254370487826544</v>
      </c>
      <c r="G29" s="9">
        <f t="shared" si="1"/>
        <v>0</v>
      </c>
      <c r="H29" s="9"/>
      <c r="I29" s="9"/>
    </row>
    <row r="30" spans="1:9" x14ac:dyDescent="0.25">
      <c r="A30" s="9"/>
      <c r="B30" s="9">
        <f t="shared" ref="B30:G30" si="2">B$14*B17*$I17</f>
        <v>0</v>
      </c>
      <c r="C30" s="9">
        <f t="shared" si="2"/>
        <v>0</v>
      </c>
      <c r="D30" s="9">
        <f t="shared" si="2"/>
        <v>-2.3864937230747955E-2</v>
      </c>
      <c r="E30" s="9">
        <f t="shared" si="2"/>
        <v>0</v>
      </c>
      <c r="F30" s="9">
        <f t="shared" si="2"/>
        <v>0.59011481152394929</v>
      </c>
      <c r="G30" s="9">
        <f t="shared" si="2"/>
        <v>0</v>
      </c>
      <c r="H30" s="9"/>
      <c r="I30" s="9"/>
    </row>
    <row r="31" spans="1:9" x14ac:dyDescent="0.25">
      <c r="A31" s="9"/>
      <c r="B31" s="9">
        <f t="shared" ref="B31:G31" si="3">B$14*B18*$I18</f>
        <v>0</v>
      </c>
      <c r="C31" s="9">
        <f t="shared" si="3"/>
        <v>0</v>
      </c>
      <c r="D31" s="9">
        <f t="shared" si="3"/>
        <v>0</v>
      </c>
      <c r="E31" s="9">
        <f t="shared" si="3"/>
        <v>0</v>
      </c>
      <c r="F31" s="9">
        <f t="shared" si="3"/>
        <v>5.4630455947603095E-2</v>
      </c>
      <c r="G31" s="9">
        <f t="shared" si="3"/>
        <v>0</v>
      </c>
      <c r="H31" s="9"/>
      <c r="I31" s="9"/>
    </row>
    <row r="32" spans="1:9" x14ac:dyDescent="0.25">
      <c r="A32" s="9"/>
      <c r="B32" s="9">
        <f t="shared" ref="B32:G32" si="4">B$14*B19*$I19</f>
        <v>0</v>
      </c>
      <c r="C32" s="9">
        <f t="shared" si="4"/>
        <v>0</v>
      </c>
      <c r="D32" s="9">
        <f t="shared" si="4"/>
        <v>0</v>
      </c>
      <c r="E32" s="9">
        <f t="shared" si="4"/>
        <v>0</v>
      </c>
      <c r="F32" s="9">
        <f t="shared" si="4"/>
        <v>0</v>
      </c>
      <c r="G32" s="9">
        <f t="shared" si="4"/>
        <v>0</v>
      </c>
      <c r="H32" s="9"/>
      <c r="I32" s="9"/>
    </row>
    <row r="33" spans="1:9" x14ac:dyDescent="0.25">
      <c r="A33" s="9"/>
      <c r="B33" s="9">
        <f t="shared" ref="B33:G33" si="5">B$14*B20*$I20</f>
        <v>0</v>
      </c>
      <c r="C33" s="9">
        <f t="shared" si="5"/>
        <v>0</v>
      </c>
      <c r="D33" s="9">
        <f t="shared" si="5"/>
        <v>0</v>
      </c>
      <c r="E33" s="9">
        <f t="shared" si="5"/>
        <v>0</v>
      </c>
      <c r="F33" s="9">
        <f t="shared" si="5"/>
        <v>0</v>
      </c>
      <c r="G33" s="9">
        <f t="shared" si="5"/>
        <v>0</v>
      </c>
      <c r="H33" s="9"/>
      <c r="I33" s="9"/>
    </row>
    <row r="34" spans="1:9" x14ac:dyDescent="0.25">
      <c r="A34" s="9"/>
      <c r="B34" s="9">
        <f t="shared" ref="B34:G34" si="6">B$14*B21*$I21</f>
        <v>0</v>
      </c>
      <c r="C34" s="9">
        <f t="shared" si="6"/>
        <v>0</v>
      </c>
      <c r="D34" s="9">
        <f t="shared" si="6"/>
        <v>0</v>
      </c>
      <c r="E34" s="9">
        <f t="shared" si="6"/>
        <v>0</v>
      </c>
      <c r="F34" s="9">
        <f t="shared" si="6"/>
        <v>0</v>
      </c>
      <c r="G34" s="9">
        <f t="shared" si="6"/>
        <v>0</v>
      </c>
      <c r="H34" s="9"/>
      <c r="I34" s="9"/>
    </row>
    <row r="35" spans="1:9" x14ac:dyDescent="0.25">
      <c r="A35" s="9"/>
      <c r="B35" s="9"/>
      <c r="C35" s="9"/>
      <c r="D35" s="9"/>
      <c r="E35" s="9"/>
      <c r="F35" s="9"/>
      <c r="G35" s="9"/>
      <c r="H35" s="9"/>
      <c r="I35" s="9"/>
    </row>
    <row r="36" spans="1:9" x14ac:dyDescent="0.25">
      <c r="A36" s="10" t="s">
        <v>24</v>
      </c>
      <c r="B36" s="15">
        <f>SUMPRODUCT(B14:G14,B11:G11)</f>
        <v>89.894723423240038</v>
      </c>
      <c r="C36" s="9"/>
      <c r="D36" s="9"/>
      <c r="E36" s="9"/>
      <c r="F36" s="9"/>
      <c r="G36" s="9"/>
      <c r="H36" s="9"/>
      <c r="I36" s="9"/>
    </row>
    <row r="37" spans="1:9" x14ac:dyDescent="0.25">
      <c r="A37" s="10" t="s">
        <v>25</v>
      </c>
      <c r="B37" s="15">
        <f>SUM(B29:G34)</f>
        <v>0.10521479852924756</v>
      </c>
      <c r="C37" s="9"/>
      <c r="D37" s="9"/>
      <c r="E37" s="9"/>
      <c r="F37" s="9"/>
      <c r="G37" s="9"/>
      <c r="H37" s="9"/>
      <c r="I37" s="9"/>
    </row>
    <row r="38" spans="1:9" x14ac:dyDescent="0.25">
      <c r="A38" s="10" t="s">
        <v>26</v>
      </c>
      <c r="B38" s="15">
        <f>B37+B36</f>
        <v>89.999938221769284</v>
      </c>
      <c r="C38" s="9"/>
      <c r="D38" s="9"/>
      <c r="E38" s="9"/>
      <c r="F38" s="9"/>
      <c r="G38" s="9"/>
      <c r="H38" s="9"/>
      <c r="I38" s="9"/>
    </row>
    <row r="39" spans="1:9" x14ac:dyDescent="0.25">
      <c r="A39" s="10" t="s">
        <v>27</v>
      </c>
      <c r="B39" s="14" t="str">
        <f>[1]!WB(B38/10,"&gt;=",C5/10)</f>
        <v>=&gt;=</v>
      </c>
      <c r="C39" s="9"/>
      <c r="D39" s="9"/>
      <c r="E39" s="9"/>
      <c r="F39" s="9"/>
      <c r="G39" s="9"/>
      <c r="H39" s="9"/>
      <c r="I3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El Ess</cp:lastModifiedBy>
  <dcterms:created xsi:type="dcterms:W3CDTF">2018-05-21T14:54:47Z</dcterms:created>
  <dcterms:modified xsi:type="dcterms:W3CDTF">2025-01-21T16:44:37Z</dcterms:modified>
</cp:coreProperties>
</file>